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9440" windowHeight="12240" tabRatio="500"/>
  </bookViews>
  <sheets>
    <sheet name="Data Entry" sheetId="1" r:id="rId1"/>
    <sheet name="GR&amp;R Report" sheetId="2" r:id="rId2"/>
    <sheet name="Graphs" sheetId="4" r:id="rId3"/>
  </sheets>
  <definedNames>
    <definedName name="_xlnm.Print_Area" localSheetId="2">Graphs!$B$1:$N$47</definedName>
  </definedNames>
  <calcPr calcId="145621" concurrentCalc="0"/>
</workbook>
</file>

<file path=xl/calcChain.xml><?xml version="1.0" encoding="utf-8"?>
<calcChain xmlns="http://schemas.openxmlformats.org/spreadsheetml/2006/main">
  <c r="E22" i="1" l="1"/>
  <c r="E23" i="1"/>
  <c r="E28" i="1"/>
  <c r="F23" i="1"/>
  <c r="G23" i="1"/>
  <c r="H23" i="1"/>
  <c r="I23" i="1"/>
  <c r="J23" i="1"/>
  <c r="K23" i="1"/>
  <c r="L23" i="1"/>
  <c r="M23" i="1"/>
  <c r="N23" i="1"/>
  <c r="O23" i="1"/>
  <c r="E29" i="1"/>
  <c r="F29" i="1"/>
  <c r="G29" i="1"/>
  <c r="H29" i="1"/>
  <c r="I29" i="1"/>
  <c r="J29" i="1"/>
  <c r="K29" i="1"/>
  <c r="L29" i="1"/>
  <c r="M29" i="1"/>
  <c r="N29" i="1"/>
  <c r="O29" i="1"/>
  <c r="E35" i="1"/>
  <c r="F35" i="1"/>
  <c r="G35" i="1"/>
  <c r="H35" i="1"/>
  <c r="I35" i="1"/>
  <c r="J35" i="1"/>
  <c r="K35" i="1"/>
  <c r="L35" i="1"/>
  <c r="M35" i="1"/>
  <c r="N35" i="1"/>
  <c r="O35" i="1"/>
  <c r="D106" i="4"/>
  <c r="D108" i="4"/>
  <c r="C114" i="4"/>
  <c r="C113" i="4"/>
  <c r="C122" i="4"/>
  <c r="D114" i="4"/>
  <c r="D113" i="4"/>
  <c r="D122" i="4"/>
  <c r="E114" i="4"/>
  <c r="E113" i="4"/>
  <c r="E122" i="4"/>
  <c r="F114" i="4"/>
  <c r="F113" i="4"/>
  <c r="F122" i="4"/>
  <c r="G114" i="4"/>
  <c r="G113" i="4"/>
  <c r="G122" i="4"/>
  <c r="H114" i="4"/>
  <c r="H113" i="4"/>
  <c r="H122" i="4"/>
  <c r="I114" i="4"/>
  <c r="I113" i="4"/>
  <c r="I122" i="4"/>
  <c r="J114" i="4"/>
  <c r="J113" i="4"/>
  <c r="J122" i="4"/>
  <c r="K114" i="4"/>
  <c r="K113" i="4"/>
  <c r="K122" i="4"/>
  <c r="L114" i="4"/>
  <c r="L113" i="4"/>
  <c r="L122" i="4"/>
  <c r="N114" i="4"/>
  <c r="N113" i="4"/>
  <c r="N122" i="4"/>
  <c r="O114" i="4"/>
  <c r="O113" i="4"/>
  <c r="O122" i="4"/>
  <c r="P114" i="4"/>
  <c r="P113" i="4"/>
  <c r="P122" i="4"/>
  <c r="Q114" i="4"/>
  <c r="Q113" i="4"/>
  <c r="Q122" i="4"/>
  <c r="R114" i="4"/>
  <c r="R113" i="4"/>
  <c r="R122" i="4"/>
  <c r="S114" i="4"/>
  <c r="S113" i="4"/>
  <c r="S122" i="4"/>
  <c r="T114" i="4"/>
  <c r="T113" i="4"/>
  <c r="T122" i="4"/>
  <c r="U114" i="4"/>
  <c r="U113" i="4"/>
  <c r="U122" i="4"/>
  <c r="V114" i="4"/>
  <c r="V113" i="4"/>
  <c r="V122" i="4"/>
  <c r="W114" i="4"/>
  <c r="W113" i="4"/>
  <c r="W122" i="4"/>
  <c r="Y114" i="4"/>
  <c r="Y113" i="4"/>
  <c r="Y122" i="4"/>
  <c r="Z114" i="4"/>
  <c r="Z113" i="4"/>
  <c r="Z122" i="4"/>
  <c r="AA114" i="4"/>
  <c r="AA113" i="4"/>
  <c r="AA122" i="4"/>
  <c r="AB114" i="4"/>
  <c r="AB113" i="4"/>
  <c r="AB122" i="4"/>
  <c r="AC114" i="4"/>
  <c r="AC113" i="4"/>
  <c r="AC122" i="4"/>
  <c r="AD114" i="4"/>
  <c r="AD113" i="4"/>
  <c r="AD122" i="4"/>
  <c r="AE114" i="4"/>
  <c r="AE113" i="4"/>
  <c r="AE122" i="4"/>
  <c r="AF114" i="4"/>
  <c r="AF113" i="4"/>
  <c r="AF122" i="4"/>
  <c r="AG114" i="4"/>
  <c r="AG113" i="4"/>
  <c r="AG122" i="4"/>
  <c r="AH114" i="4"/>
  <c r="AH113" i="4"/>
  <c r="AH122" i="4"/>
  <c r="C123" i="4"/>
  <c r="AH112" i="4"/>
  <c r="AG112" i="4"/>
  <c r="AF112" i="4"/>
  <c r="AE112" i="4"/>
  <c r="AD112" i="4"/>
  <c r="AC112" i="4"/>
  <c r="AB112" i="4"/>
  <c r="AA112" i="4"/>
  <c r="Z112" i="4"/>
  <c r="Y112" i="4"/>
  <c r="W112" i="4"/>
  <c r="V112" i="4"/>
  <c r="U112" i="4"/>
  <c r="T112" i="4"/>
  <c r="S112" i="4"/>
  <c r="R112" i="4"/>
  <c r="Q112" i="4"/>
  <c r="P112" i="4"/>
  <c r="O112" i="4"/>
  <c r="N112" i="4"/>
  <c r="L112" i="4"/>
  <c r="K112" i="4"/>
  <c r="J112" i="4"/>
  <c r="I112" i="4"/>
  <c r="H112" i="4"/>
  <c r="G112" i="4"/>
  <c r="F112" i="4"/>
  <c r="E112" i="4"/>
  <c r="D112" i="4"/>
  <c r="C112" i="4"/>
  <c r="AH115" i="4"/>
  <c r="AG115" i="4"/>
  <c r="AF115" i="4"/>
  <c r="AE115" i="4"/>
  <c r="AD115" i="4"/>
  <c r="AC115" i="4"/>
  <c r="AB115" i="4"/>
  <c r="AA115" i="4"/>
  <c r="Z115" i="4"/>
  <c r="Y115" i="4"/>
  <c r="W115" i="4"/>
  <c r="V115" i="4"/>
  <c r="U115" i="4"/>
  <c r="T115" i="4"/>
  <c r="S115" i="4"/>
  <c r="R115" i="4"/>
  <c r="Q115" i="4"/>
  <c r="P115" i="4"/>
  <c r="O115" i="4"/>
  <c r="N115" i="4"/>
  <c r="L115" i="4"/>
  <c r="K115" i="4"/>
  <c r="J115" i="4"/>
  <c r="I115" i="4"/>
  <c r="H115" i="4"/>
  <c r="G115" i="4"/>
  <c r="F115" i="4"/>
  <c r="E115" i="4"/>
  <c r="D115" i="4"/>
  <c r="C115" i="4"/>
  <c r="L102" i="4"/>
  <c r="L101" i="4"/>
  <c r="L100" i="4"/>
  <c r="L99" i="4"/>
  <c r="L98" i="4"/>
  <c r="L97" i="4"/>
  <c r="L96" i="4"/>
  <c r="L95" i="4"/>
  <c r="L94" i="4"/>
  <c r="K102" i="4"/>
  <c r="K101" i="4"/>
  <c r="K100" i="4"/>
  <c r="K99" i="4"/>
  <c r="K98" i="4"/>
  <c r="K97" i="4"/>
  <c r="K96" i="4"/>
  <c r="K95" i="4"/>
  <c r="K94" i="4"/>
  <c r="J102" i="4"/>
  <c r="J101" i="4"/>
  <c r="J100" i="4"/>
  <c r="J99" i="4"/>
  <c r="J98" i="4"/>
  <c r="J97" i="4"/>
  <c r="J96" i="4"/>
  <c r="J95" i="4"/>
  <c r="J94" i="4"/>
  <c r="I102" i="4"/>
  <c r="I101" i="4"/>
  <c r="I100" i="4"/>
  <c r="I99" i="4"/>
  <c r="I98" i="4"/>
  <c r="I97" i="4"/>
  <c r="I96" i="4"/>
  <c r="I95" i="4"/>
  <c r="I94" i="4"/>
  <c r="H102" i="4"/>
  <c r="H101" i="4"/>
  <c r="H100" i="4"/>
  <c r="H99" i="4"/>
  <c r="H98" i="4"/>
  <c r="H97" i="4"/>
  <c r="H96" i="4"/>
  <c r="H95" i="4"/>
  <c r="H94" i="4"/>
  <c r="G102" i="4"/>
  <c r="G101" i="4"/>
  <c r="G100" i="4"/>
  <c r="G99" i="4"/>
  <c r="G98" i="4"/>
  <c r="G97" i="4"/>
  <c r="G96" i="4"/>
  <c r="G95" i="4"/>
  <c r="G94" i="4"/>
  <c r="F102" i="4"/>
  <c r="F101" i="4"/>
  <c r="F100" i="4"/>
  <c r="F99" i="4"/>
  <c r="F98" i="4"/>
  <c r="F97" i="4"/>
  <c r="F96" i="4"/>
  <c r="F95" i="4"/>
  <c r="F94" i="4"/>
  <c r="E102" i="4"/>
  <c r="E101" i="4"/>
  <c r="E100" i="4"/>
  <c r="E99" i="4"/>
  <c r="E98" i="4"/>
  <c r="E97" i="4"/>
  <c r="E96" i="4"/>
  <c r="E95" i="4"/>
  <c r="E94" i="4"/>
  <c r="D102" i="4"/>
  <c r="D101" i="4"/>
  <c r="D100" i="4"/>
  <c r="D99" i="4"/>
  <c r="D98" i="4"/>
  <c r="D97" i="4"/>
  <c r="D96" i="4"/>
  <c r="D95" i="4"/>
  <c r="D94" i="4"/>
  <c r="C102" i="4"/>
  <c r="C101" i="4"/>
  <c r="C100" i="4"/>
  <c r="C99" i="4"/>
  <c r="C98" i="4"/>
  <c r="C97" i="4"/>
  <c r="C96" i="4"/>
  <c r="C95" i="4"/>
  <c r="C94" i="4"/>
  <c r="E34" i="1"/>
  <c r="F34" i="1"/>
  <c r="G34" i="1"/>
  <c r="H34" i="1"/>
  <c r="I34" i="1"/>
  <c r="J34" i="1"/>
  <c r="K34" i="1"/>
  <c r="L34" i="1"/>
  <c r="M34" i="1"/>
  <c r="N34" i="1"/>
  <c r="O34" i="1"/>
  <c r="M88" i="4"/>
  <c r="F28" i="1"/>
  <c r="G28" i="1"/>
  <c r="H28" i="1"/>
  <c r="I28" i="1"/>
  <c r="J28" i="1"/>
  <c r="K28" i="1"/>
  <c r="L28" i="1"/>
  <c r="M28" i="1"/>
  <c r="N28" i="1"/>
  <c r="O28" i="1"/>
  <c r="M87" i="4"/>
  <c r="F22" i="1"/>
  <c r="G22" i="1"/>
  <c r="H22" i="1"/>
  <c r="I22" i="1"/>
  <c r="J22" i="1"/>
  <c r="K22" i="1"/>
  <c r="L22" i="1"/>
  <c r="M22" i="1"/>
  <c r="N22" i="1"/>
  <c r="O22" i="1"/>
  <c r="M86" i="4"/>
  <c r="L88" i="4"/>
  <c r="K88" i="4"/>
  <c r="J88" i="4"/>
  <c r="I88" i="4"/>
  <c r="H88" i="4"/>
  <c r="G88" i="4"/>
  <c r="F88" i="4"/>
  <c r="E88" i="4"/>
  <c r="D88" i="4"/>
  <c r="C88" i="4"/>
  <c r="L87" i="4"/>
  <c r="K87" i="4"/>
  <c r="J87" i="4"/>
  <c r="I87" i="4"/>
  <c r="H87" i="4"/>
  <c r="G87" i="4"/>
  <c r="F87" i="4"/>
  <c r="E87" i="4"/>
  <c r="D87" i="4"/>
  <c r="C87" i="4"/>
  <c r="L86" i="4"/>
  <c r="K86" i="4"/>
  <c r="J86" i="4"/>
  <c r="I86" i="4"/>
  <c r="H86" i="4"/>
  <c r="G86" i="4"/>
  <c r="F86" i="4"/>
  <c r="E86" i="4"/>
  <c r="D86" i="4"/>
  <c r="C86" i="4"/>
  <c r="O37" i="1"/>
  <c r="E107" i="1"/>
  <c r="F107" i="1"/>
  <c r="G107" i="1"/>
  <c r="H107" i="1"/>
  <c r="I107" i="1"/>
  <c r="J107" i="1"/>
  <c r="K107" i="1"/>
  <c r="L107" i="1"/>
  <c r="M107" i="1"/>
  <c r="N107" i="1"/>
  <c r="E108" i="1"/>
  <c r="F108" i="1"/>
  <c r="G108" i="1"/>
  <c r="H108" i="1"/>
  <c r="I108" i="1"/>
  <c r="J108" i="1"/>
  <c r="K108" i="1"/>
  <c r="L108" i="1"/>
  <c r="M108" i="1"/>
  <c r="N108" i="1"/>
  <c r="E109" i="1"/>
  <c r="F109" i="1"/>
  <c r="G109" i="1"/>
  <c r="H109" i="1"/>
  <c r="I109" i="1"/>
  <c r="J109" i="1"/>
  <c r="K109" i="1"/>
  <c r="L109" i="1"/>
  <c r="M109" i="1"/>
  <c r="N109" i="1"/>
  <c r="E114" i="1"/>
  <c r="F114" i="1"/>
  <c r="G114" i="1"/>
  <c r="H114" i="1"/>
  <c r="I114" i="1"/>
  <c r="J114" i="1"/>
  <c r="K114" i="1"/>
  <c r="L114" i="1"/>
  <c r="M114" i="1"/>
  <c r="N114" i="1"/>
  <c r="E115" i="1"/>
  <c r="F115" i="1"/>
  <c r="G115" i="1"/>
  <c r="H115" i="1"/>
  <c r="I115" i="1"/>
  <c r="J115" i="1"/>
  <c r="K115" i="1"/>
  <c r="L115" i="1"/>
  <c r="M115" i="1"/>
  <c r="N115" i="1"/>
  <c r="E116" i="1"/>
  <c r="F116" i="1"/>
  <c r="G116" i="1"/>
  <c r="H116" i="1"/>
  <c r="I116" i="1"/>
  <c r="J116" i="1"/>
  <c r="K116" i="1"/>
  <c r="L116" i="1"/>
  <c r="M116" i="1"/>
  <c r="N116" i="1"/>
  <c r="E121" i="1"/>
  <c r="F121" i="1"/>
  <c r="G121" i="1"/>
  <c r="H121" i="1"/>
  <c r="I121" i="1"/>
  <c r="J121" i="1"/>
  <c r="K121" i="1"/>
  <c r="L121" i="1"/>
  <c r="M121" i="1"/>
  <c r="N121" i="1"/>
  <c r="E122" i="1"/>
  <c r="F122" i="1"/>
  <c r="G122" i="1"/>
  <c r="H122" i="1"/>
  <c r="I122" i="1"/>
  <c r="J122" i="1"/>
  <c r="K122" i="1"/>
  <c r="L122" i="1"/>
  <c r="M122" i="1"/>
  <c r="N122" i="1"/>
  <c r="E123" i="1"/>
  <c r="F123" i="1"/>
  <c r="G123" i="1"/>
  <c r="H123" i="1"/>
  <c r="I123" i="1"/>
  <c r="J123" i="1"/>
  <c r="K123" i="1"/>
  <c r="L123" i="1"/>
  <c r="M123" i="1"/>
  <c r="N123" i="1"/>
  <c r="E140" i="1"/>
  <c r="E132" i="1"/>
  <c r="E37" i="1"/>
  <c r="F37" i="1"/>
  <c r="G37" i="1"/>
  <c r="H37" i="1"/>
  <c r="I37" i="1"/>
  <c r="J37" i="1"/>
  <c r="K37" i="1"/>
  <c r="L37" i="1"/>
  <c r="M37" i="1"/>
  <c r="N37" i="1"/>
  <c r="E134" i="1"/>
  <c r="E111" i="1"/>
  <c r="E112" i="1"/>
  <c r="F111" i="1"/>
  <c r="F112" i="1"/>
  <c r="G111" i="1"/>
  <c r="G112" i="1"/>
  <c r="H111" i="1"/>
  <c r="H112" i="1"/>
  <c r="I111" i="1"/>
  <c r="I112" i="1"/>
  <c r="J111" i="1"/>
  <c r="J112" i="1"/>
  <c r="K111" i="1"/>
  <c r="K112" i="1"/>
  <c r="L111" i="1"/>
  <c r="L112" i="1"/>
  <c r="M111" i="1"/>
  <c r="M112" i="1"/>
  <c r="N111" i="1"/>
  <c r="N112" i="1"/>
  <c r="O112" i="1"/>
  <c r="E118" i="1"/>
  <c r="E119" i="1"/>
  <c r="F118" i="1"/>
  <c r="F119" i="1"/>
  <c r="G118" i="1"/>
  <c r="G119" i="1"/>
  <c r="H118" i="1"/>
  <c r="H119" i="1"/>
  <c r="I118" i="1"/>
  <c r="I119" i="1"/>
  <c r="J118" i="1"/>
  <c r="J119" i="1"/>
  <c r="K118" i="1"/>
  <c r="K119" i="1"/>
  <c r="L118" i="1"/>
  <c r="L119" i="1"/>
  <c r="M118" i="1"/>
  <c r="M119" i="1"/>
  <c r="N118" i="1"/>
  <c r="N119" i="1"/>
  <c r="O119" i="1"/>
  <c r="E125" i="1"/>
  <c r="E126" i="1"/>
  <c r="F125" i="1"/>
  <c r="F126" i="1"/>
  <c r="G125" i="1"/>
  <c r="G126" i="1"/>
  <c r="H125" i="1"/>
  <c r="H126" i="1"/>
  <c r="I125" i="1"/>
  <c r="I126" i="1"/>
  <c r="J125" i="1"/>
  <c r="J126" i="1"/>
  <c r="K125" i="1"/>
  <c r="K126" i="1"/>
  <c r="L125" i="1"/>
  <c r="L126" i="1"/>
  <c r="M125" i="1"/>
  <c r="M126" i="1"/>
  <c r="N125" i="1"/>
  <c r="N126" i="1"/>
  <c r="O126" i="1"/>
  <c r="E136" i="1"/>
  <c r="E138" i="1"/>
  <c r="F138" i="1"/>
  <c r="F136" i="1"/>
  <c r="G136" i="1"/>
  <c r="H136" i="1"/>
  <c r="C175" i="1"/>
  <c r="C146" i="1"/>
  <c r="D118" i="2"/>
  <c r="E52" i="2"/>
  <c r="F132" i="1"/>
  <c r="F163" i="1"/>
  <c r="E167" i="1"/>
  <c r="D167" i="1"/>
  <c r="F167" i="1"/>
  <c r="C176" i="1"/>
  <c r="C148" i="1"/>
  <c r="D120" i="2"/>
  <c r="E54" i="2"/>
  <c r="C149" i="1"/>
  <c r="D122" i="2"/>
  <c r="E55" i="2"/>
  <c r="E53" i="2"/>
  <c r="F134" i="1"/>
  <c r="F165" i="1"/>
  <c r="C178" i="1"/>
  <c r="C151" i="1"/>
  <c r="D124" i="2"/>
  <c r="E56" i="2"/>
  <c r="E57" i="2"/>
  <c r="E68" i="2"/>
  <c r="F68" i="2"/>
  <c r="G68" i="2"/>
  <c r="F57" i="2"/>
  <c r="E67" i="2"/>
  <c r="F67" i="2"/>
  <c r="G67" i="2"/>
  <c r="E66" i="2"/>
  <c r="F66" i="2"/>
  <c r="G66" i="2"/>
  <c r="E65" i="2"/>
  <c r="F65" i="2"/>
  <c r="G65" i="2"/>
  <c r="E64" i="2"/>
  <c r="F64" i="2"/>
  <c r="G64" i="2"/>
  <c r="E63" i="2"/>
  <c r="F63" i="2"/>
  <c r="G63" i="2"/>
  <c r="E51" i="2"/>
  <c r="E62" i="2"/>
  <c r="F62" i="2"/>
  <c r="G62" i="2"/>
  <c r="F56" i="2"/>
  <c r="F55" i="2"/>
  <c r="F54" i="2"/>
  <c r="F53" i="2"/>
  <c r="F52" i="2"/>
  <c r="F51" i="2"/>
  <c r="D6" i="2"/>
  <c r="H67" i="2"/>
  <c r="E14" i="2"/>
  <c r="D14" i="2"/>
  <c r="I29" i="2"/>
  <c r="D126" i="2"/>
  <c r="H124" i="2"/>
  <c r="H122" i="2"/>
  <c r="H120" i="2"/>
  <c r="H118" i="2"/>
  <c r="E124" i="2"/>
  <c r="F124" i="2"/>
  <c r="C177" i="1"/>
  <c r="C179" i="1"/>
  <c r="D179" i="1"/>
  <c r="E179" i="1"/>
  <c r="C152" i="1"/>
  <c r="D152" i="1"/>
  <c r="E152" i="1"/>
  <c r="F126" i="2"/>
  <c r="G124" i="2"/>
  <c r="E122" i="2"/>
  <c r="F122" i="2"/>
  <c r="G122" i="2"/>
  <c r="E120" i="2"/>
  <c r="F120" i="2"/>
  <c r="G120" i="2"/>
  <c r="E118" i="2"/>
  <c r="F118" i="2"/>
  <c r="G118" i="2"/>
  <c r="G134" i="1"/>
  <c r="G132" i="1"/>
  <c r="D178" i="1"/>
  <c r="D151" i="1"/>
  <c r="G165" i="1"/>
  <c r="H165" i="1"/>
  <c r="H163" i="1"/>
  <c r="G163" i="1"/>
  <c r="H134" i="1"/>
  <c r="H132" i="1"/>
  <c r="H64" i="2"/>
  <c r="E13" i="2"/>
  <c r="H63" i="2"/>
  <c r="E12" i="2"/>
  <c r="H62" i="2"/>
  <c r="E11" i="2"/>
  <c r="H66" i="2"/>
  <c r="H65" i="2"/>
  <c r="D146" i="1"/>
  <c r="D175" i="1"/>
  <c r="E146" i="1"/>
  <c r="E175" i="1"/>
  <c r="F146" i="1"/>
  <c r="F175" i="1"/>
  <c r="G146" i="1"/>
  <c r="G175" i="1"/>
  <c r="D148" i="1"/>
  <c r="D176" i="1"/>
  <c r="E148" i="1"/>
  <c r="E176" i="1"/>
  <c r="F148" i="1"/>
  <c r="F176" i="1"/>
  <c r="G148" i="1"/>
  <c r="G176" i="1"/>
  <c r="D149" i="1"/>
  <c r="E149" i="1"/>
  <c r="F149" i="1"/>
  <c r="G149" i="1"/>
  <c r="E151" i="1"/>
  <c r="E178" i="1"/>
  <c r="F151" i="1"/>
  <c r="F178" i="1"/>
  <c r="G151" i="1"/>
  <c r="G178" i="1"/>
  <c r="E126" i="2"/>
  <c r="F152" i="1"/>
  <c r="F179" i="1"/>
  <c r="G126" i="2"/>
  <c r="C147" i="1"/>
  <c r="D147" i="1"/>
  <c r="E147" i="1"/>
  <c r="G147" i="1"/>
  <c r="F147" i="1"/>
  <c r="C150" i="1"/>
  <c r="J9" i="4"/>
  <c r="J8" i="4"/>
  <c r="D8" i="4"/>
  <c r="J7" i="4"/>
  <c r="D7" i="4"/>
  <c r="D29" i="2"/>
  <c r="H42" i="2"/>
  <c r="G42" i="2"/>
  <c r="F42" i="2"/>
  <c r="E163" i="1"/>
  <c r="E42" i="2"/>
  <c r="D42" i="2"/>
  <c r="H40" i="2"/>
  <c r="G40" i="2"/>
  <c r="F40" i="2"/>
  <c r="E165" i="1"/>
  <c r="E40" i="2"/>
  <c r="D40" i="2"/>
  <c r="H29" i="2"/>
  <c r="G29" i="2"/>
  <c r="F29" i="2"/>
  <c r="E29" i="2"/>
  <c r="H27" i="2"/>
  <c r="G27" i="2"/>
  <c r="F27" i="2"/>
  <c r="E27" i="2"/>
  <c r="D27" i="2"/>
  <c r="H25" i="2"/>
  <c r="G25" i="2"/>
  <c r="F25" i="2"/>
  <c r="E25" i="2"/>
  <c r="D25" i="2"/>
  <c r="D150" i="1"/>
  <c r="E150" i="1"/>
  <c r="D177" i="1"/>
  <c r="E177" i="1"/>
  <c r="E169" i="1"/>
  <c r="E46" i="2"/>
  <c r="D46" i="2"/>
  <c r="F44" i="2"/>
  <c r="E44" i="2"/>
  <c r="D44" i="2"/>
  <c r="F31" i="2"/>
  <c r="E31" i="2"/>
  <c r="D31" i="2"/>
  <c r="G150" i="1"/>
  <c r="F150" i="1"/>
  <c r="E33" i="2"/>
  <c r="D33" i="2"/>
  <c r="J6" i="2"/>
  <c r="J5" i="2"/>
  <c r="J4" i="2"/>
  <c r="D5" i="2"/>
  <c r="D4" i="2"/>
  <c r="G177" i="1"/>
  <c r="F177" i="1"/>
  <c r="C121" i="1"/>
  <c r="C114" i="1"/>
  <c r="C107" i="1"/>
  <c r="O33" i="1"/>
  <c r="O32" i="1"/>
  <c r="O31" i="1"/>
  <c r="O27" i="1"/>
  <c r="O26" i="1"/>
  <c r="O25" i="1"/>
  <c r="O21" i="1"/>
  <c r="O20" i="1"/>
  <c r="O19" i="1"/>
  <c r="H68" i="2"/>
  <c r="D11" i="2"/>
  <c r="D12" i="2"/>
  <c r="D13" i="2"/>
  <c r="E129" i="2"/>
  <c r="E59" i="2"/>
</calcChain>
</file>

<file path=xl/comments1.xml><?xml version="1.0" encoding="utf-8"?>
<comments xmlns="http://schemas.openxmlformats.org/spreadsheetml/2006/main">
  <authors>
    <author>Michael Walton</author>
  </authors>
  <commentList>
    <comment ref="D6" authorId="0">
      <text>
        <r>
          <rPr>
            <sz val="12"/>
            <color indexed="81"/>
            <rFont val="Arial"/>
            <family val="2"/>
          </rPr>
          <t xml:space="preserve">Enter the design tolerance for the feature being measured.  This is optional.
For example, if a GR&amp;R study is being done on a diameter specified at 100 mm +/- 5 mm, then the feature tolerance would be 10 mm.
</t>
        </r>
      </text>
    </comment>
    <comment ref="D8" authorId="0">
      <text>
        <r>
          <rPr>
            <sz val="12"/>
            <color indexed="81"/>
            <rFont val="Arial"/>
            <family val="2"/>
          </rPr>
          <t>This is the p value for including the Appraiser-Part interaction term in the analysis.  The default value is 0.25.
If the p value for the interaction term is less than the value specified here, then the interaction term will be included in the analysis.</t>
        </r>
      </text>
    </comment>
  </commentList>
</comments>
</file>

<file path=xl/sharedStrings.xml><?xml version="1.0" encoding="utf-8"?>
<sst xmlns="http://schemas.openxmlformats.org/spreadsheetml/2006/main" count="230" uniqueCount="107">
  <si>
    <t>Gage R&amp;R Study - Data Entry</t>
  </si>
  <si>
    <t>More on GR&amp;R:</t>
  </si>
  <si>
    <t>Part #/Name:</t>
  </si>
  <si>
    <t>Gage #/Name:</t>
  </si>
  <si>
    <t>Feature Name:</t>
  </si>
  <si>
    <t>Completed by:</t>
  </si>
  <si>
    <t>Feature Tolerance:</t>
  </si>
  <si>
    <t>Study Date:</t>
  </si>
  <si>
    <t>(default is 0.25)</t>
  </si>
  <si>
    <t>p-Value for Interaction:</t>
  </si>
  <si>
    <t>Notes:</t>
  </si>
  <si>
    <t>Trial #</t>
  </si>
  <si>
    <t>Part</t>
  </si>
  <si>
    <t>Average</t>
  </si>
  <si>
    <t>Appraiser A</t>
  </si>
  <si>
    <t>Range</t>
  </si>
  <si>
    <t>Appraiser B</t>
  </si>
  <si>
    <t>Appraiser C</t>
  </si>
  <si>
    <t>Part Average</t>
  </si>
  <si>
    <r>
      <t>(x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 xml:space="preserve"> - x</t>
    </r>
    <r>
      <rPr>
        <vertAlign val="subscript"/>
        <sz val="10"/>
        <rFont val="Arial"/>
        <family val="2"/>
      </rPr>
      <t>bar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Values</t>
    </r>
  </si>
  <si>
    <t>Appraiser Name</t>
  </si>
  <si>
    <t>Avg From Above</t>
  </si>
  <si>
    <r>
      <t>(Avg</t>
    </r>
    <r>
      <rPr>
        <sz val="10"/>
        <rFont val="Arial"/>
        <family val="2"/>
      </rPr>
      <t xml:space="preserve"> - x</t>
    </r>
    <r>
      <rPr>
        <vertAlign val="subscript"/>
        <sz val="10"/>
        <rFont val="Arial"/>
        <family val="2"/>
      </rPr>
      <t>bar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2</t>
    </r>
  </si>
  <si>
    <t>DF</t>
  </si>
  <si>
    <t>SS</t>
  </si>
  <si>
    <t>MS</t>
  </si>
  <si>
    <t>F</t>
  </si>
  <si>
    <t>P Value</t>
  </si>
  <si>
    <t>Appraiser</t>
  </si>
  <si>
    <t>Parts</t>
  </si>
  <si>
    <t>Equipment</t>
  </si>
  <si>
    <t>Total</t>
  </si>
  <si>
    <t>Estimate of Variance</t>
  </si>
  <si>
    <t>Std Dev</t>
  </si>
  <si>
    <t>% Cont</t>
  </si>
  <si>
    <t>Interaction</t>
  </si>
  <si>
    <t>Gage R&amp;R Results - ANOVA Method</t>
  </si>
  <si>
    <t>Study Information</t>
  </si>
  <si>
    <t>Part #/ Name:</t>
  </si>
  <si>
    <t>Gage Name:</t>
  </si>
  <si>
    <t>% Tolerance</t>
  </si>
  <si>
    <t xml:space="preserve"> </t>
  </si>
  <si>
    <t>% Contribution</t>
  </si>
  <si>
    <t>-</t>
  </si>
  <si>
    <t>GR&amp;R</t>
  </si>
  <si>
    <t xml:space="preserve">Part </t>
  </si>
  <si>
    <t>AIAG MSA 3rd Edition, Page 187:</t>
  </si>
  <si>
    <t>"Since each mean square is a simple quantity subject to sampling variation and the computations involve differences of mean squares, then negative variance components are possible.  This is a bit of a problem since the "master" variance components are equal or close to zero or have a small sample size.  For analysis purposes, the negative variance component is set to zero."</t>
  </si>
  <si>
    <t>Variation Source</t>
  </si>
  <si>
    <t>Gage R&amp;R Without Interaction</t>
  </si>
  <si>
    <t>Gage R&amp;R With Interaction</t>
  </si>
  <si>
    <t>Tabulated ANOVA Results With Interaction</t>
  </si>
  <si>
    <t>Tabulated ANOVA Results Without Interaction</t>
  </si>
  <si>
    <t>% Study Variation</t>
  </si>
  <si>
    <t>Two-Way ANOVA Table Without Interaction</t>
  </si>
  <si>
    <t>Two-Way ANOVA Table With Interaction</t>
  </si>
  <si>
    <t>Study Variation  (6σ)</t>
  </si>
  <si>
    <t>% Total  Study Variation</t>
  </si>
  <si>
    <t>Total Gage R&amp;R</t>
  </si>
  <si>
    <t>Source</t>
  </si>
  <si>
    <t>Gage R&amp;R</t>
  </si>
  <si>
    <t>Variance Component</t>
  </si>
  <si>
    <t>Total Varation</t>
  </si>
  <si>
    <t>Standard Deviation</t>
  </si>
  <si>
    <t>Part-to-Part</t>
  </si>
  <si>
    <t>Appraiser-Part Interaction</t>
  </si>
  <si>
    <t>For Calculation Purposes Only - Not Part of Gage R&amp;R Printout</t>
  </si>
  <si>
    <t>For Calculation Purposes Only - Not Part of Data Input Sheet</t>
  </si>
  <si>
    <t>Number of Distinct Categories</t>
  </si>
  <si>
    <t>Results based on Part-by-Appraiser Interaction Significance</t>
  </si>
  <si>
    <t>Untruncated Distinct Categories Value</t>
  </si>
  <si>
    <t>Study Variation (6s)</t>
  </si>
  <si>
    <t xml:space="preserve"> Repeatability</t>
  </si>
  <si>
    <t xml:space="preserve"> Reproducibility</t>
  </si>
  <si>
    <t xml:space="preserve">    Appraiser-Part</t>
  </si>
  <si>
    <t>Reproducibility</t>
  </si>
  <si>
    <t xml:space="preserve">  Appraiser</t>
  </si>
  <si>
    <t xml:space="preserve">  Interaction*</t>
  </si>
  <si>
    <t xml:space="preserve">    Appraiser</t>
  </si>
  <si>
    <t xml:space="preserve">  Repeatability</t>
  </si>
  <si>
    <t xml:space="preserve">  Reproducibility</t>
  </si>
  <si>
    <t>Repeatability</t>
  </si>
  <si>
    <t>Summary Results</t>
  </si>
  <si>
    <t xml:space="preserve">  Repeatability </t>
  </si>
  <si>
    <t xml:space="preserve">  (2)  all measurement data (ten parts, three appraisers, three measurements each) must be entered to obtain valid results.</t>
  </si>
  <si>
    <t xml:space="preserve">  (1)  all calculations in this workbook have been validated using AIAG standards with ten parts, three appraisers, and three trials.</t>
  </si>
  <si>
    <t>Standard Deviation (s)</t>
  </si>
  <si>
    <t>Study Variation  (6s)</t>
  </si>
  <si>
    <t>(reference "p-Value for Interaction" input on Data Entry page)</t>
  </si>
  <si>
    <t>Data for Graphs</t>
  </si>
  <si>
    <t xml:space="preserve">Appraiser C </t>
  </si>
  <si>
    <t>1.  Interaction Plot and Measurements by Appraiser</t>
  </si>
  <si>
    <t>2.  Measurements by Part</t>
  </si>
  <si>
    <t>Average Range</t>
  </si>
  <si>
    <t>UCL</t>
  </si>
  <si>
    <t>LCL</t>
  </si>
  <si>
    <t>D4</t>
  </si>
  <si>
    <t>3.  Values for Range Chart</t>
  </si>
  <si>
    <t>Part #</t>
  </si>
  <si>
    <t>R-BAR</t>
  </si>
  <si>
    <t>4.  Range Chart - Out of Control Points</t>
  </si>
  <si>
    <t>OOC</t>
  </si>
  <si>
    <t>Apprasier</t>
  </si>
  <si>
    <t>A</t>
  </si>
  <si>
    <t>Sum</t>
  </si>
  <si>
    <t>Calculations per AIAG MSA Manual, Third and Fourth Editions</t>
  </si>
  <si>
    <t>©2012 DMAIC Tools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</si>
</sst>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"/>
    <numFmt numFmtId="166" formatCode="[$-409]d\-mmm\-yy;@"/>
    <numFmt numFmtId="167" formatCode="0.0000"/>
  </numFmts>
  <fonts count="4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Wingdings"/>
      <family val="2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2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2"/>
      <color indexed="81"/>
      <name val="Arial"/>
      <family val="2"/>
    </font>
    <font>
      <i/>
      <sz val="12"/>
      <name val="Arial"/>
      <family val="2"/>
    </font>
    <font>
      <sz val="12"/>
      <color rgb="FF000000"/>
      <name val="Arial"/>
      <family val="2"/>
    </font>
    <font>
      <i/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0" borderId="0"/>
  </cellStyleXfs>
  <cellXfs count="17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Alignment="1" applyProtection="1"/>
    <xf numFmtId="0" fontId="5" fillId="0" borderId="0" xfId="0" applyFont="1"/>
    <xf numFmtId="0" fontId="0" fillId="0" borderId="0" xfId="0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/>
    <xf numFmtId="0" fontId="9" fillId="0" borderId="0" xfId="0" applyFont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164" fontId="0" fillId="0" borderId="4" xfId="0" applyNumberFormat="1" applyBorder="1"/>
    <xf numFmtId="0" fontId="10" fillId="0" borderId="4" xfId="0" applyFont="1" applyBorder="1" applyAlignment="1">
      <alignment horizontal="right" wrapText="1"/>
    </xf>
    <xf numFmtId="0" fontId="11" fillId="0" borderId="0" xfId="0" applyFont="1"/>
    <xf numFmtId="0" fontId="0" fillId="0" borderId="0" xfId="0" applyFont="1"/>
    <xf numFmtId="164" fontId="0" fillId="0" borderId="0" xfId="0" applyNumberFormat="1"/>
    <xf numFmtId="164" fontId="0" fillId="0" borderId="4" xfId="0" applyNumberFormat="1" applyFill="1" applyBorder="1"/>
    <xf numFmtId="164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/>
    <xf numFmtId="0" fontId="14" fillId="0" borderId="4" xfId="0" applyFont="1" applyBorder="1" applyAlignment="1">
      <alignment horizontal="center"/>
    </xf>
    <xf numFmtId="0" fontId="14" fillId="0" borderId="0" xfId="0" applyFont="1"/>
    <xf numFmtId="0" fontId="0" fillId="0" borderId="0" xfId="0" applyBorder="1"/>
    <xf numFmtId="0" fontId="14" fillId="0" borderId="0" xfId="0" applyFont="1" applyBorder="1"/>
    <xf numFmtId="0" fontId="14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166" fontId="14" fillId="0" borderId="0" xfId="0" applyNumberFormat="1" applyFont="1"/>
    <xf numFmtId="0" fontId="14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Fill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165" fontId="20" fillId="0" borderId="0" xfId="0" applyNumberFormat="1" applyFont="1" applyAlignment="1">
      <alignment horizontal="center"/>
    </xf>
    <xf numFmtId="164" fontId="20" fillId="0" borderId="0" xfId="0" applyNumberFormat="1" applyFont="1" applyFill="1" applyAlignment="1">
      <alignment horizontal="center"/>
    </xf>
    <xf numFmtId="164" fontId="20" fillId="0" borderId="0" xfId="0" applyNumberFormat="1" applyFont="1" applyAlignment="1">
      <alignment horizontal="center"/>
    </xf>
    <xf numFmtId="165" fontId="20" fillId="0" borderId="0" xfId="0" applyNumberFormat="1" applyFont="1"/>
    <xf numFmtId="164" fontId="20" fillId="0" borderId="0" xfId="0" applyNumberFormat="1" applyFont="1"/>
    <xf numFmtId="0" fontId="21" fillId="0" borderId="0" xfId="0" applyFont="1"/>
    <xf numFmtId="0" fontId="20" fillId="0" borderId="0" xfId="0" applyFont="1" applyFill="1"/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167" fontId="20" fillId="0" borderId="0" xfId="0" applyNumberFormat="1" applyFont="1" applyFill="1" applyAlignment="1">
      <alignment horizontal="center"/>
    </xf>
    <xf numFmtId="9" fontId="20" fillId="0" borderId="0" xfId="2" applyFont="1" applyFill="1"/>
    <xf numFmtId="165" fontId="23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167" fontId="20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167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4" fillId="0" borderId="0" xfId="0" applyFont="1"/>
    <xf numFmtId="0" fontId="20" fillId="0" borderId="0" xfId="0" applyFont="1" applyBorder="1" applyAlignment="1">
      <alignment horizontal="center" vertical="center" wrapText="1"/>
    </xf>
    <xf numFmtId="10" fontId="20" fillId="0" borderId="0" xfId="2" applyNumberFormat="1" applyFont="1" applyAlignment="1">
      <alignment horizontal="center"/>
    </xf>
    <xf numFmtId="10" fontId="20" fillId="0" borderId="0" xfId="2" applyNumberFormat="1" applyFont="1" applyFill="1"/>
    <xf numFmtId="10" fontId="0" fillId="0" borderId="0" xfId="2" applyNumberFormat="1" applyFont="1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0" fontId="20" fillId="0" borderId="0" xfId="2" applyNumberFormat="1" applyFo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165" fontId="0" fillId="0" borderId="0" xfId="0" applyNumberFormat="1" applyFont="1" applyBorder="1" applyAlignment="1">
      <alignment horizontal="center"/>
    </xf>
    <xf numFmtId="167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5" fillId="0" borderId="0" xfId="0" applyFont="1" applyBorder="1"/>
    <xf numFmtId="2" fontId="0" fillId="0" borderId="0" xfId="0" applyNumberFormat="1" applyBorder="1" applyAlignment="1">
      <alignment horizontal="left"/>
    </xf>
    <xf numFmtId="0" fontId="0" fillId="0" borderId="0" xfId="0" applyBorder="1" applyAlignment="1">
      <alignment vertical="center"/>
    </xf>
    <xf numFmtId="165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0" fontId="14" fillId="0" borderId="0" xfId="0" applyFont="1" applyAlignment="1">
      <alignment horizontal="left"/>
    </xf>
    <xf numFmtId="0" fontId="27" fillId="0" borderId="0" xfId="0" applyFont="1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28" fillId="0" borderId="0" xfId="0" applyFont="1"/>
    <xf numFmtId="165" fontId="20" fillId="0" borderId="0" xfId="0" applyNumberFormat="1" applyFont="1" applyFill="1" applyAlignment="1">
      <alignment horizontal="center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9" fillId="0" borderId="0" xfId="0" applyFont="1"/>
    <xf numFmtId="10" fontId="0" fillId="0" borderId="0" xfId="0" applyNumberFormat="1" applyAlignment="1">
      <alignment horizontal="center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0" applyFont="1"/>
    <xf numFmtId="0" fontId="30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horizontal="left"/>
    </xf>
    <xf numFmtId="166" fontId="0" fillId="0" borderId="0" xfId="0" applyNumberFormat="1" applyBorder="1" applyAlignment="1">
      <alignment horizontal="left"/>
    </xf>
    <xf numFmtId="165" fontId="0" fillId="0" borderId="0" xfId="0" applyNumberFormat="1" applyFill="1" applyAlignment="1">
      <alignment horizontal="center"/>
    </xf>
    <xf numFmtId="0" fontId="14" fillId="0" borderId="0" xfId="0" applyFont="1" applyFill="1" applyAlignment="1">
      <alignment horizontal="left"/>
    </xf>
    <xf numFmtId="0" fontId="0" fillId="0" borderId="0" xfId="0" applyBorder="1" applyAlignment="1">
      <alignment horizontal="left"/>
    </xf>
    <xf numFmtId="166" fontId="0" fillId="0" borderId="0" xfId="0" applyNumberFormat="1" applyBorder="1" applyAlignment="1">
      <alignment horizontal="left"/>
    </xf>
    <xf numFmtId="165" fontId="8" fillId="0" borderId="0" xfId="0" applyNumberFormat="1" applyFont="1" applyFill="1" applyAlignment="1">
      <alignment horizontal="center"/>
    </xf>
    <xf numFmtId="9" fontId="0" fillId="0" borderId="0" xfId="2" applyNumberFormat="1" applyFont="1" applyAlignment="1">
      <alignment horizontal="center"/>
    </xf>
    <xf numFmtId="9" fontId="0" fillId="0" borderId="0" xfId="2" applyNumberFormat="1" applyFont="1" applyFill="1" applyAlignment="1">
      <alignment horizontal="center"/>
    </xf>
    <xf numFmtId="0" fontId="26" fillId="0" borderId="0" xfId="0" applyFont="1" applyBorder="1"/>
    <xf numFmtId="0" fontId="14" fillId="0" borderId="0" xfId="0" applyFon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33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horizontal="center" wrapText="1"/>
    </xf>
    <xf numFmtId="0" fontId="35" fillId="0" borderId="0" xfId="0" applyFont="1"/>
    <xf numFmtId="165" fontId="36" fillId="0" borderId="0" xfId="0" applyNumberFormat="1" applyFont="1" applyAlignment="1">
      <alignment horizontal="center"/>
    </xf>
    <xf numFmtId="0" fontId="37" fillId="0" borderId="0" xfId="0" applyFont="1" applyBorder="1" applyAlignment="1">
      <alignment horizontal="left"/>
    </xf>
    <xf numFmtId="9" fontId="0" fillId="0" borderId="0" xfId="2" applyFont="1" applyFill="1" applyBorder="1" applyAlignment="1">
      <alignment horizontal="center"/>
    </xf>
    <xf numFmtId="164" fontId="38" fillId="2" borderId="4" xfId="115" applyNumberFormat="1" applyBorder="1" applyAlignment="1" applyProtection="1">
      <alignment horizontal="left"/>
      <protection locked="0"/>
    </xf>
    <xf numFmtId="2" fontId="38" fillId="2" borderId="4" xfId="115" applyNumberFormat="1" applyBorder="1" applyAlignment="1" applyProtection="1">
      <alignment horizontal="left"/>
      <protection locked="0"/>
    </xf>
    <xf numFmtId="2" fontId="0" fillId="0" borderId="0" xfId="0" applyNumberFormat="1" applyAlignment="1">
      <alignment horizontal="center"/>
    </xf>
    <xf numFmtId="0" fontId="25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2" fontId="0" fillId="0" borderId="0" xfId="0" applyNumberFormat="1" applyFill="1" applyAlignment="1">
      <alignment horizontal="right"/>
    </xf>
    <xf numFmtId="2" fontId="0" fillId="0" borderId="0" xfId="0" applyNumberFormat="1" applyFill="1"/>
    <xf numFmtId="0" fontId="39" fillId="0" borderId="0" xfId="0" applyFont="1" applyAlignment="1">
      <alignment horizontal="center"/>
    </xf>
    <xf numFmtId="0" fontId="40" fillId="0" borderId="0" xfId="0" applyFont="1"/>
    <xf numFmtId="10" fontId="0" fillId="0" borderId="0" xfId="0" applyNumberFormat="1" applyFill="1" applyBorder="1" applyAlignment="1">
      <alignment horizontal="center"/>
    </xf>
    <xf numFmtId="0" fontId="6" fillId="0" borderId="9" xfId="145" applyBorder="1" applyProtection="1">
      <protection locked="0"/>
    </xf>
    <xf numFmtId="0" fontId="6" fillId="0" borderId="10" xfId="145" applyBorder="1" applyProtection="1">
      <protection locked="0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64" fontId="38" fillId="2" borderId="1" xfId="115" applyNumberFormat="1" applyBorder="1" applyAlignment="1" applyProtection="1">
      <alignment horizontal="left"/>
      <protection locked="0"/>
    </xf>
    <xf numFmtId="164" fontId="38" fillId="2" borderId="2" xfId="115" applyNumberFormat="1" applyBorder="1" applyAlignment="1" applyProtection="1">
      <alignment horizontal="left"/>
      <protection locked="0"/>
    </xf>
    <xf numFmtId="164" fontId="38" fillId="2" borderId="3" xfId="115" applyNumberFormat="1" applyBorder="1" applyAlignment="1" applyProtection="1">
      <alignment horizontal="left"/>
      <protection locked="0"/>
    </xf>
    <xf numFmtId="0" fontId="7" fillId="0" borderId="5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4" fontId="38" fillId="2" borderId="1" xfId="115" applyNumberFormat="1" applyBorder="1" applyAlignment="1" applyProtection="1">
      <alignment horizontal="left"/>
      <protection locked="0"/>
    </xf>
    <xf numFmtId="14" fontId="38" fillId="2" borderId="3" xfId="115" applyNumberFormat="1" applyBorder="1" applyAlignment="1" applyProtection="1">
      <alignment horizontal="left"/>
      <protection locked="0"/>
    </xf>
    <xf numFmtId="0" fontId="0" fillId="0" borderId="4" xfId="0" applyBorder="1" applyAlignment="1">
      <alignment horizontal="center" vertical="center"/>
    </xf>
    <xf numFmtId="0" fontId="38" fillId="2" borderId="1" xfId="115" applyBorder="1" applyAlignment="1" applyProtection="1">
      <alignment horizontal="left"/>
      <protection locked="0"/>
    </xf>
    <xf numFmtId="0" fontId="38" fillId="2" borderId="2" xfId="115" applyBorder="1" applyAlignment="1" applyProtection="1">
      <alignment horizontal="left"/>
      <protection locked="0"/>
    </xf>
    <xf numFmtId="0" fontId="38" fillId="2" borderId="3" xfId="115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Fill="1" applyAlignment="1">
      <alignment horizontal="left"/>
    </xf>
    <xf numFmtId="0" fontId="0" fillId="0" borderId="0" xfId="0" applyBorder="1" applyAlignment="1">
      <alignment horizontal="left"/>
    </xf>
    <xf numFmtId="166" fontId="0" fillId="0" borderId="0" xfId="0" applyNumberForma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40" fillId="0" borderId="0" xfId="0" applyFont="1" applyAlignment="1">
      <alignment horizontal="left" vertical="top" wrapText="1"/>
    </xf>
  </cellXfs>
  <cellStyles count="146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Good" xfId="115" builtinId="26"/>
    <cellStyle name="Hyperlink" xfId="1" builtinId="8"/>
    <cellStyle name="Normal" xfId="0" builtinId="0"/>
    <cellStyle name="Normal 2" xfId="145"/>
    <cellStyle name="Percent" xfId="2" builtinId="5"/>
  </cellStyles>
  <dxfs count="1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Pie</a:t>
            </a:r>
            <a:r>
              <a:rPr lang="en-US" sz="1400" baseline="0"/>
              <a:t> Chart - Variance Components</a:t>
            </a:r>
            <a:endParaRPr lang="en-US" sz="1400"/>
          </a:p>
        </c:rich>
      </c:tx>
      <c:layout>
        <c:manualLayout>
          <c:xMode val="edge"/>
          <c:yMode val="edge"/>
          <c:x val="0.17471233967099201"/>
          <c:y val="2.1126754705901401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843789078283101E-2"/>
          <c:y val="7.6136166092889507E-2"/>
          <c:w val="0.63585962938843099"/>
          <c:h val="0.92272800237508901"/>
        </c:manualLayout>
      </c:layout>
      <c:pie3DChart>
        <c:varyColors val="1"/>
        <c:ser>
          <c:idx val="2"/>
          <c:order val="0"/>
          <c:tx>
            <c:strRef>
              <c:f>'GR&amp;R Report'!$F$50</c:f>
              <c:strCache>
                <c:ptCount val="1"/>
                <c:pt idx="0">
                  <c:v>% Contribution</c:v>
                </c:pt>
              </c:strCache>
            </c:strRef>
          </c:tx>
          <c:explosion val="25"/>
          <c:dPt>
            <c:idx val="3"/>
            <c:bubble3D val="0"/>
            <c:explosion val="48"/>
          </c:dPt>
          <c:dLbls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('GR&amp;R Report'!$B$52:$D$53,'GR&amp;R Report'!$B$56:$D$56)</c:f>
              <c:strCache>
                <c:ptCount val="3"/>
                <c:pt idx="0">
                  <c:v> Repeatability</c:v>
                </c:pt>
                <c:pt idx="1">
                  <c:v> Reproducibility</c:v>
                </c:pt>
                <c:pt idx="2">
                  <c:v>Part-to-Part</c:v>
                </c:pt>
              </c:strCache>
            </c:strRef>
          </c:cat>
          <c:val>
            <c:numRef>
              <c:f>('GR&amp;R Report'!$F$52:$F$53,'GR&amp;R Report'!$F$56)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7900568350008896"/>
          <c:y val="0.29460660440110897"/>
          <c:w val="0.390919128529986"/>
          <c:h val="0.410786791197783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30702978379"/>
          <c:y val="0.14696896340344401"/>
          <c:w val="0.56646454821987702"/>
          <c:h val="0.4770095308003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'GR&amp;R Report'!$G$61</c:f>
              <c:strCache>
                <c:ptCount val="1"/>
                <c:pt idx="0">
                  <c:v>% Study Variation</c:v>
                </c:pt>
              </c:strCache>
            </c:strRef>
          </c:tx>
          <c:invertIfNegative val="0"/>
          <c:dPt>
            <c:idx val="3"/>
            <c:invertIfNegative val="0"/>
            <c:bubble3D val="0"/>
            <c:explosion val="48"/>
          </c:dPt>
          <c:cat>
            <c:strRef>
              <c:f>('GR&amp;R Report'!$B$62:$D$62,'GR&amp;R Report'!$B$63:$D$63,'GR&amp;R Report'!$B$64:$D$64,'GR&amp;R Report'!$B$67:$D$67)</c:f>
              <c:strCache>
                <c:ptCount val="4"/>
                <c:pt idx="0">
                  <c:v>Total Gage R&amp;R</c:v>
                </c:pt>
                <c:pt idx="1">
                  <c:v>  Repeatability</c:v>
                </c:pt>
                <c:pt idx="2">
                  <c:v>  Reproducibility</c:v>
                </c:pt>
                <c:pt idx="3">
                  <c:v>Part-to-Part</c:v>
                </c:pt>
              </c:strCache>
            </c:strRef>
          </c:cat>
          <c:val>
            <c:numRef>
              <c:f>('GR&amp;R Report'!$G$62,'GR&amp;R Report'!$G$63,'GR&amp;R Report'!$G$64,'GR&amp;R Report'!$G$67)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0"/>
          <c:order val="1"/>
          <c:tx>
            <c:strRef>
              <c:f>'GR&amp;R Report'!$H$61</c:f>
              <c:strCache>
                <c:ptCount val="1"/>
                <c:pt idx="0">
                  <c:v>% Tolerance</c:v>
                </c:pt>
              </c:strCache>
            </c:strRef>
          </c:tx>
          <c:invertIfNegative val="0"/>
          <c:cat>
            <c:strRef>
              <c:f>('GR&amp;R Report'!$B$62:$D$62,'GR&amp;R Report'!$B$63:$D$63,'GR&amp;R Report'!$B$64:$D$64,'GR&amp;R Report'!$B$67:$D$67)</c:f>
              <c:strCache>
                <c:ptCount val="4"/>
                <c:pt idx="0">
                  <c:v>Total Gage R&amp;R</c:v>
                </c:pt>
                <c:pt idx="1">
                  <c:v>  Repeatability</c:v>
                </c:pt>
                <c:pt idx="2">
                  <c:v>  Reproducibility</c:v>
                </c:pt>
                <c:pt idx="3">
                  <c:v>Part-to-Part</c:v>
                </c:pt>
              </c:strCache>
            </c:strRef>
          </c:cat>
          <c:val>
            <c:numRef>
              <c:f>('GR&amp;R Report'!$H$62,'GR&amp;R Report'!$H$63,'GR&amp;R Report'!$H$64,'GR&amp;R Report'!$H$67)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1000192"/>
        <c:axId val="91006080"/>
      </c:barChart>
      <c:catAx>
        <c:axId val="91000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/>
          <a:lstStyle/>
          <a:p>
            <a:pPr>
              <a:defRPr sz="1200" b="0"/>
            </a:pPr>
            <a:endParaRPr lang="en-US"/>
          </a:p>
        </c:txPr>
        <c:crossAx val="91006080"/>
        <c:crosses val="autoZero"/>
        <c:auto val="1"/>
        <c:lblAlgn val="ctr"/>
        <c:lblOffset val="100"/>
        <c:noMultiLvlLbl val="0"/>
      </c:catAx>
      <c:valAx>
        <c:axId val="9100608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9100019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0310382111819802"/>
          <c:y val="0.38181198611087802"/>
          <c:w val="0.20223453872539199"/>
          <c:h val="0.217027396641187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Interaction</a:t>
            </a:r>
            <a:r>
              <a:rPr lang="en-US" baseline="0"/>
              <a:t> Plot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1877296587926"/>
          <c:y val="0.211111111111111"/>
          <c:w val="0.76201159230096205"/>
          <c:h val="0.56906058617672794"/>
        </c:manualLayout>
      </c:layout>
      <c:lineChart>
        <c:grouping val="standard"/>
        <c:varyColors val="0"/>
        <c:ser>
          <c:idx val="0"/>
          <c:order val="0"/>
          <c:tx>
            <c:strRef>
              <c:f>Graphs!$B$86</c:f>
              <c:strCache>
                <c:ptCount val="1"/>
                <c:pt idx="0">
                  <c:v>Appraiser A</c:v>
                </c:pt>
              </c:strCache>
            </c:strRef>
          </c:tx>
          <c:spPr>
            <a:ln w="12700"/>
          </c:spPr>
          <c:cat>
            <c:numRef>
              <c:f>Graphs!$C$85:$L$85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Graphs!$C$86:$L$86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Graphs!$B$87</c:f>
              <c:strCache>
                <c:ptCount val="1"/>
                <c:pt idx="0">
                  <c:v>Appraiser B</c:v>
                </c:pt>
              </c:strCache>
            </c:strRef>
          </c:tx>
          <c:spPr>
            <a:ln w="12700"/>
          </c:spPr>
          <c:cat>
            <c:numRef>
              <c:f>Graphs!$C$85:$L$85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Graphs!$C$87:$L$87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Graphs!$B$88</c:f>
              <c:strCache>
                <c:ptCount val="1"/>
                <c:pt idx="0">
                  <c:v>Appraiser C </c:v>
                </c:pt>
              </c:strCache>
            </c:strRef>
          </c:tx>
          <c:spPr>
            <a:ln w="12700"/>
          </c:spPr>
          <c:cat>
            <c:numRef>
              <c:f>Graphs!$C$85:$L$85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Graphs!$C$88:$L$88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55072"/>
        <c:axId val="90756992"/>
      </c:lineChart>
      <c:catAx>
        <c:axId val="9075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Part</a:t>
                </a:r>
              </a:p>
            </c:rich>
          </c:tx>
          <c:layout>
            <c:manualLayout>
              <c:xMode val="edge"/>
              <c:yMode val="edge"/>
              <c:x val="0.52277165354330701"/>
              <c:y val="0.78665317876931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0756992"/>
        <c:crosses val="autoZero"/>
        <c:auto val="1"/>
        <c:lblAlgn val="ctr"/>
        <c:lblOffset val="100"/>
        <c:noMultiLvlLbl val="0"/>
      </c:catAx>
      <c:valAx>
        <c:axId val="90756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Average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907550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 cap="rnd">
      <a:solidFill>
        <a:schemeClr val="bg1">
          <a:lumMod val="85000"/>
        </a:schemeClr>
      </a:solidFill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Measurements</a:t>
            </a:r>
            <a:r>
              <a:rPr lang="en-US" baseline="0"/>
              <a:t> by Appraiser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1877296587926"/>
          <c:y val="0.211111111111111"/>
          <c:w val="0.76201159230096205"/>
          <c:h val="0.56906058617672794"/>
        </c:manualLayout>
      </c:layout>
      <c:lineChart>
        <c:grouping val="standard"/>
        <c:varyColors val="0"/>
        <c:ser>
          <c:idx val="0"/>
          <c:order val="0"/>
          <c:tx>
            <c:strRef>
              <c:f>Graphs!$C$85</c:f>
              <c:strCache>
                <c:ptCount val="1"/>
                <c:pt idx="0">
                  <c:v>1</c:v>
                </c:pt>
              </c:strCache>
            </c:strRef>
          </c:tx>
          <c:spPr>
            <a:ln w="12700">
              <a:noFill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Graphs!$B$86:$B$88</c:f>
              <c:strCache>
                <c:ptCount val="3"/>
                <c:pt idx="0">
                  <c:v>Appraiser A</c:v>
                </c:pt>
                <c:pt idx="1">
                  <c:v>Appraiser B</c:v>
                </c:pt>
                <c:pt idx="2">
                  <c:v>Appraiser C </c:v>
                </c:pt>
              </c:strCache>
            </c:strRef>
          </c:cat>
          <c:val>
            <c:numRef>
              <c:f>Graphs!$C$86:$C$88</c:f>
              <c:numCache>
                <c:formatCode>0.000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Graphs!$D$85</c:f>
              <c:strCache>
                <c:ptCount val="1"/>
                <c:pt idx="0">
                  <c:v>2</c:v>
                </c:pt>
              </c:strCache>
            </c:strRef>
          </c:tx>
          <c:spPr>
            <a:ln w="12700">
              <a:noFill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Graphs!$B$86:$B$88</c:f>
              <c:strCache>
                <c:ptCount val="3"/>
                <c:pt idx="0">
                  <c:v>Appraiser A</c:v>
                </c:pt>
                <c:pt idx="1">
                  <c:v>Appraiser B</c:v>
                </c:pt>
                <c:pt idx="2">
                  <c:v>Appraiser C </c:v>
                </c:pt>
              </c:strCache>
            </c:strRef>
          </c:cat>
          <c:val>
            <c:numRef>
              <c:f>Graphs!$D$86:$D$88</c:f>
              <c:numCache>
                <c:formatCode>0.000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Graphs!$E$85</c:f>
              <c:strCache>
                <c:ptCount val="1"/>
                <c:pt idx="0">
                  <c:v>3</c:v>
                </c:pt>
              </c:strCache>
            </c:strRef>
          </c:tx>
          <c:spPr>
            <a:ln w="12700">
              <a:noFill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Graphs!$B$86:$B$88</c:f>
              <c:strCache>
                <c:ptCount val="3"/>
                <c:pt idx="0">
                  <c:v>Appraiser A</c:v>
                </c:pt>
                <c:pt idx="1">
                  <c:v>Appraiser B</c:v>
                </c:pt>
                <c:pt idx="2">
                  <c:v>Appraiser C </c:v>
                </c:pt>
              </c:strCache>
            </c:strRef>
          </c:cat>
          <c:val>
            <c:numRef>
              <c:f>Graphs!$E$86:$E$88</c:f>
              <c:numCache>
                <c:formatCode>0.000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Graphs!$F$85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Graphs!$B$86:$B$88</c:f>
              <c:strCache>
                <c:ptCount val="3"/>
                <c:pt idx="0">
                  <c:v>Appraiser A</c:v>
                </c:pt>
                <c:pt idx="1">
                  <c:v>Appraiser B</c:v>
                </c:pt>
                <c:pt idx="2">
                  <c:v>Appraiser C </c:v>
                </c:pt>
              </c:strCache>
            </c:strRef>
          </c:cat>
          <c:val>
            <c:numRef>
              <c:f>Graphs!$F$86:$F$88</c:f>
              <c:numCache>
                <c:formatCode>0.000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Graphs!$G$85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Graphs!$B$86:$B$88</c:f>
              <c:strCache>
                <c:ptCount val="3"/>
                <c:pt idx="0">
                  <c:v>Appraiser A</c:v>
                </c:pt>
                <c:pt idx="1">
                  <c:v>Appraiser B</c:v>
                </c:pt>
                <c:pt idx="2">
                  <c:v>Appraiser C </c:v>
                </c:pt>
              </c:strCache>
            </c:strRef>
          </c:cat>
          <c:val>
            <c:numRef>
              <c:f>Graphs!$G$86:$G$88</c:f>
              <c:numCache>
                <c:formatCode>0.000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Graphs!$H$85</c:f>
              <c:strCache>
                <c:ptCount val="1"/>
                <c:pt idx="0">
                  <c:v>6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4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bubble3D val="0"/>
            <c:spPr>
              <a:ln>
                <a:solidFill>
                  <a:schemeClr val="tx1"/>
                </a:solidFill>
              </a:ln>
            </c:spPr>
          </c:dPt>
          <c:cat>
            <c:strRef>
              <c:f>Graphs!$B$86:$B$88</c:f>
              <c:strCache>
                <c:ptCount val="3"/>
                <c:pt idx="0">
                  <c:v>Appraiser A</c:v>
                </c:pt>
                <c:pt idx="1">
                  <c:v>Appraiser B</c:v>
                </c:pt>
                <c:pt idx="2">
                  <c:v>Appraiser C </c:v>
                </c:pt>
              </c:strCache>
            </c:strRef>
          </c:cat>
          <c:val>
            <c:numRef>
              <c:f>Graphs!$H$86:$H$88</c:f>
              <c:numCache>
                <c:formatCode>0.000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Graphs!$I$85</c:f>
              <c:strCache>
                <c:ptCount val="1"/>
                <c:pt idx="0">
                  <c:v>7</c:v>
                </c:pt>
              </c:strCache>
            </c:strRef>
          </c:tx>
          <c:spPr>
            <a:ln>
              <a:noFill/>
            </a:ln>
          </c:spPr>
          <c:cat>
            <c:strRef>
              <c:f>Graphs!$B$86:$B$88</c:f>
              <c:strCache>
                <c:ptCount val="3"/>
                <c:pt idx="0">
                  <c:v>Appraiser A</c:v>
                </c:pt>
                <c:pt idx="1">
                  <c:v>Appraiser B</c:v>
                </c:pt>
                <c:pt idx="2">
                  <c:v>Appraiser C </c:v>
                </c:pt>
              </c:strCache>
            </c:strRef>
          </c:cat>
          <c:val>
            <c:numRef>
              <c:f>Graphs!$I$86:$I$88</c:f>
              <c:numCache>
                <c:formatCode>0.000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Graphs!$J$85</c:f>
              <c:strCache>
                <c:ptCount val="1"/>
                <c:pt idx="0">
                  <c:v>8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Graphs!$B$86:$B$88</c:f>
              <c:strCache>
                <c:ptCount val="3"/>
                <c:pt idx="0">
                  <c:v>Appraiser A</c:v>
                </c:pt>
                <c:pt idx="1">
                  <c:v>Appraiser B</c:v>
                </c:pt>
                <c:pt idx="2">
                  <c:v>Appraiser C </c:v>
                </c:pt>
              </c:strCache>
            </c:strRef>
          </c:cat>
          <c:val>
            <c:numRef>
              <c:f>Graphs!$J$86:$J$88</c:f>
              <c:numCache>
                <c:formatCode>0.000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Graphs!$K$85</c:f>
              <c:strCache>
                <c:ptCount val="1"/>
                <c:pt idx="0">
                  <c:v>9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Graphs!$B$86:$B$88</c:f>
              <c:strCache>
                <c:ptCount val="3"/>
                <c:pt idx="0">
                  <c:v>Appraiser A</c:v>
                </c:pt>
                <c:pt idx="1">
                  <c:v>Appraiser B</c:v>
                </c:pt>
                <c:pt idx="2">
                  <c:v>Appraiser C </c:v>
                </c:pt>
              </c:strCache>
            </c:strRef>
          </c:cat>
          <c:val>
            <c:numRef>
              <c:f>Graphs!$K$86:$K$88</c:f>
              <c:numCache>
                <c:formatCode>0.000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Graphs!$L$85</c:f>
              <c:strCache>
                <c:ptCount val="1"/>
                <c:pt idx="0">
                  <c:v>10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Graphs!$B$86:$B$88</c:f>
              <c:strCache>
                <c:ptCount val="3"/>
                <c:pt idx="0">
                  <c:v>Appraiser A</c:v>
                </c:pt>
                <c:pt idx="1">
                  <c:v>Appraiser B</c:v>
                </c:pt>
                <c:pt idx="2">
                  <c:v>Appraiser C </c:v>
                </c:pt>
              </c:strCache>
            </c:strRef>
          </c:cat>
          <c:val>
            <c:numRef>
              <c:f>Graphs!$L$86:$L$88</c:f>
              <c:numCache>
                <c:formatCode>0.000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Graphs!$M$85</c:f>
              <c:strCache>
                <c:ptCount val="1"/>
                <c:pt idx="0">
                  <c:v>Average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Graphs!$B$86:$B$88</c:f>
              <c:strCache>
                <c:ptCount val="3"/>
                <c:pt idx="0">
                  <c:v>Appraiser A</c:v>
                </c:pt>
                <c:pt idx="1">
                  <c:v>Appraiser B</c:v>
                </c:pt>
                <c:pt idx="2">
                  <c:v>Appraiser C </c:v>
                </c:pt>
              </c:strCache>
            </c:strRef>
          </c:cat>
          <c:val>
            <c:numRef>
              <c:f>Graphs!$M$86:$M$88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05216"/>
        <c:axId val="90911488"/>
      </c:lineChart>
      <c:catAx>
        <c:axId val="90905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Appraiser</a:t>
                </a:r>
              </a:p>
            </c:rich>
          </c:tx>
          <c:layout>
            <c:manualLayout>
              <c:xMode val="edge"/>
              <c:yMode val="edge"/>
              <c:x val="0.52227690288713902"/>
              <c:y val="0.80331984543598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0911488"/>
        <c:crosses val="autoZero"/>
        <c:auto val="1"/>
        <c:lblAlgn val="ctr"/>
        <c:lblOffset val="100"/>
        <c:noMultiLvlLbl val="0"/>
      </c:catAx>
      <c:valAx>
        <c:axId val="90911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Values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90905216"/>
        <c:crosses val="autoZero"/>
        <c:crossBetween val="between"/>
      </c:valAx>
    </c:plotArea>
    <c:plotVisOnly val="1"/>
    <c:dispBlanksAs val="gap"/>
    <c:showDLblsOverMax val="0"/>
  </c:chart>
  <c:spPr>
    <a:noFill/>
    <a:ln cap="rnd">
      <a:solidFill>
        <a:schemeClr val="bg1">
          <a:lumMod val="85000"/>
        </a:schemeClr>
      </a:solidFill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Measurements</a:t>
            </a:r>
            <a:r>
              <a:rPr lang="en-US" baseline="0"/>
              <a:t> by Part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1877296587926"/>
          <c:y val="0.211111111111111"/>
          <c:w val="0.76201159230096205"/>
          <c:h val="0.56906058617672794"/>
        </c:manualLayout>
      </c:layout>
      <c:lineChart>
        <c:grouping val="standard"/>
        <c:varyColors val="0"/>
        <c:ser>
          <c:idx val="0"/>
          <c:order val="0"/>
          <c:spPr>
            <a:ln w="12700">
              <a:noFill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Graphs!$C$94:$L$94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noFill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Graphs!$C$95:$L$95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2"/>
          <c:order val="2"/>
          <c:spPr>
            <a:ln w="12700">
              <a:noFill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Graphs!$C$96:$L$96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3"/>
          <c:order val="3"/>
          <c:spPr>
            <a:ln>
              <a:noFill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Graphs!$C$97:$L$97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4"/>
          <c:order val="4"/>
          <c:spPr>
            <a:ln>
              <a:noFill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Graphs!$C$98:$L$98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5"/>
          <c:order val="5"/>
          <c:spPr>
            <a:ln>
              <a:noFill/>
            </a:ln>
          </c:spPr>
          <c:marker>
            <c:symbol val="triangle"/>
            <c:size val="4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bubble3D val="0"/>
            <c:spPr>
              <a:ln>
                <a:solidFill>
                  <a:schemeClr val="tx1"/>
                </a:solidFill>
              </a:ln>
            </c:spPr>
          </c:dPt>
          <c:val>
            <c:numRef>
              <c:f>Graphs!$C$99:$L$99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6"/>
          <c:order val="6"/>
          <c:spPr>
            <a:ln>
              <a:noFill/>
            </a:ln>
          </c:spPr>
          <c:val>
            <c:numRef>
              <c:f>Graphs!$C$100:$L$100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7"/>
          <c:order val="7"/>
          <c:spPr>
            <a:ln>
              <a:noFill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Graphs!$C$101:$L$101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8"/>
          <c:order val="8"/>
          <c:spPr>
            <a:ln>
              <a:noFill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Graphs!$C$102:$L$102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54752"/>
        <c:axId val="91293184"/>
      </c:lineChart>
      <c:catAx>
        <c:axId val="9095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Part</a:t>
                </a:r>
              </a:p>
            </c:rich>
          </c:tx>
          <c:layout>
            <c:manualLayout>
              <c:xMode val="edge"/>
              <c:yMode val="edge"/>
              <c:x val="0.52227690288713902"/>
              <c:y val="0.8866531787693200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91293184"/>
        <c:crosses val="autoZero"/>
        <c:auto val="1"/>
        <c:lblAlgn val="ctr"/>
        <c:lblOffset val="100"/>
        <c:noMultiLvlLbl val="0"/>
      </c:catAx>
      <c:valAx>
        <c:axId val="91293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Values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0954752"/>
        <c:crosses val="autoZero"/>
        <c:crossBetween val="between"/>
      </c:valAx>
    </c:plotArea>
    <c:plotVisOnly val="1"/>
    <c:dispBlanksAs val="gap"/>
    <c:showDLblsOverMax val="0"/>
  </c:chart>
  <c:spPr>
    <a:noFill/>
    <a:ln cap="rnd">
      <a:solidFill>
        <a:schemeClr val="bg1">
          <a:lumMod val="85000"/>
        </a:schemeClr>
      </a:solidFill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Range Control Chart</a:t>
            </a:r>
          </a:p>
        </c:rich>
      </c:tx>
      <c:layout>
        <c:manualLayout>
          <c:xMode val="edge"/>
          <c:yMode val="edge"/>
          <c:x val="0.31305616801543701"/>
          <c:y val="1.80504315664717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189374854303"/>
          <c:y val="0.15866614173228299"/>
          <c:w val="0.82676461242861199"/>
          <c:h val="0.5190230971128609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8000"/>
              </a:solidFill>
            </a:ln>
          </c:spPr>
          <c:marker>
            <c:symbol val="none"/>
          </c:marker>
          <c:cat>
            <c:numRef>
              <c:f>Graphs!$C$111:$AH$111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cat>
          <c:val>
            <c:numRef>
              <c:f>Graphs!$C$112:$AH$112</c:f>
              <c:numCache>
                <c:formatCode>0.00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5400"/>
          </c:spPr>
          <c:marker>
            <c:symbol val="none"/>
          </c:marker>
          <c:cat>
            <c:numRef>
              <c:f>Graphs!$C$111:$AH$111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cat>
          <c:val>
            <c:numRef>
              <c:f>Graphs!$C$114:$AH$114</c:f>
              <c:numCache>
                <c:formatCode>0.00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2"/>
          <c:order val="2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Graphs!$C$115:$AH$115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3"/>
          <c:order val="3"/>
          <c:spPr>
            <a:ln w="254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Graphs!$C$113:$AH$113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34528"/>
        <c:axId val="91348992"/>
      </c:lineChart>
      <c:catAx>
        <c:axId val="91334528"/>
        <c:scaling>
          <c:orientation val="minMax"/>
        </c:scaling>
        <c:delete val="0"/>
        <c:axPos val="b"/>
        <c:title>
          <c:tx>
            <c:rich>
              <a:bodyPr lIns="2">
                <a:spAutoFit/>
              </a:bodyPr>
              <a:lstStyle/>
              <a:p>
                <a:pPr>
                  <a:defRPr sz="1200"/>
                </a:pPr>
                <a:r>
                  <a:rPr lang="en-US" sz="1200"/>
                  <a:t>     Appraiser</a:t>
                </a:r>
                <a:r>
                  <a:rPr lang="en-US" sz="1200" baseline="0"/>
                  <a:t> A</a:t>
                </a:r>
                <a:r>
                  <a:rPr lang="en-US" sz="1200"/>
                  <a:t>                            </a:t>
                </a:r>
                <a:r>
                  <a:rPr lang="en-US" sz="1200" baseline="0"/>
                  <a:t> Appraiser B</a:t>
                </a:r>
                <a:r>
                  <a:rPr lang="en-US" sz="1200"/>
                  <a:t>                        Appraiser</a:t>
                </a:r>
                <a:r>
                  <a:rPr lang="en-US" sz="1200" baseline="0"/>
                  <a:t> C        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0.242071728199002"/>
              <c:y val="0.8110764332653269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1348992"/>
        <c:crosses val="autoZero"/>
        <c:auto val="1"/>
        <c:lblAlgn val="ctr"/>
        <c:lblOffset val="100"/>
        <c:noMultiLvlLbl val="0"/>
      </c:catAx>
      <c:valAx>
        <c:axId val="9134899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en-US" sz="1200" b="1"/>
                  <a:t>Sample Range</a:t>
                </a:r>
              </a:p>
            </c:rich>
          </c:tx>
          <c:layout>
            <c:manualLayout>
              <c:xMode val="edge"/>
              <c:yMode val="edge"/>
              <c:x val="2.5573530688004801E-3"/>
              <c:y val="0.27125774278215198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1334528"/>
        <c:crosses val="autoZero"/>
        <c:crossBetween val="between"/>
      </c:valAx>
    </c:plotArea>
    <c:plotVisOnly val="1"/>
    <c:dispBlanksAs val="gap"/>
    <c:showDLblsOverMax val="0"/>
  </c:chart>
  <c:spPr>
    <a:noFill/>
    <a:ln cap="rnd"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728133</xdr:colOff>
      <xdr:row>48</xdr:row>
      <xdr:rowOff>237066</xdr:rowOff>
    </xdr:from>
    <xdr:ext cx="3962399" cy="2599267"/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5</xdr:col>
      <xdr:colOff>220134</xdr:colOff>
      <xdr:row>7</xdr:row>
      <xdr:rowOff>118535</xdr:rowOff>
    </xdr:from>
    <xdr:ext cx="6739467" cy="2633133"/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twoCellAnchor>
    <xdr:from>
      <xdr:col>1</xdr:col>
      <xdr:colOff>67733</xdr:colOff>
      <xdr:row>7</xdr:row>
      <xdr:rowOff>135467</xdr:rowOff>
    </xdr:from>
    <xdr:to>
      <xdr:col>11</xdr:col>
      <xdr:colOff>474134</xdr:colOff>
      <xdr:row>7</xdr:row>
      <xdr:rowOff>160867</xdr:rowOff>
    </xdr:to>
    <xdr:cxnSp macro="">
      <xdr:nvCxnSpPr>
        <xdr:cNvPr id="7" name="Straight Connector 6"/>
        <xdr:cNvCxnSpPr/>
      </xdr:nvCxnSpPr>
      <xdr:spPr>
        <a:xfrm flipH="1">
          <a:off x="270933" y="1168400"/>
          <a:ext cx="9795934" cy="254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118533</xdr:colOff>
      <xdr:row>19</xdr:row>
      <xdr:rowOff>160867</xdr:rowOff>
    </xdr:from>
    <xdr:to>
      <xdr:col>11</xdr:col>
      <xdr:colOff>524934</xdr:colOff>
      <xdr:row>19</xdr:row>
      <xdr:rowOff>186267</xdr:rowOff>
    </xdr:to>
    <xdr:cxnSp macro="">
      <xdr:nvCxnSpPr>
        <xdr:cNvPr id="9" name="Straight Connector 8"/>
        <xdr:cNvCxnSpPr/>
      </xdr:nvCxnSpPr>
      <xdr:spPr>
        <a:xfrm flipH="1">
          <a:off x="321733" y="3234267"/>
          <a:ext cx="9795934" cy="254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46</xdr:row>
      <xdr:rowOff>152406</xdr:rowOff>
    </xdr:from>
    <xdr:to>
      <xdr:col>11</xdr:col>
      <xdr:colOff>406401</xdr:colOff>
      <xdr:row>46</xdr:row>
      <xdr:rowOff>177806</xdr:rowOff>
    </xdr:to>
    <xdr:cxnSp macro="">
      <xdr:nvCxnSpPr>
        <xdr:cNvPr id="11" name="Straight Connector 10"/>
        <xdr:cNvCxnSpPr/>
      </xdr:nvCxnSpPr>
      <xdr:spPr>
        <a:xfrm flipH="1">
          <a:off x="203200" y="8390473"/>
          <a:ext cx="9795934" cy="254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668867</xdr:colOff>
      <xdr:row>29</xdr:row>
      <xdr:rowOff>173564</xdr:rowOff>
    </xdr:from>
    <xdr:to>
      <xdr:col>13</xdr:col>
      <xdr:colOff>736600</xdr:colOff>
      <xdr:row>43</xdr:row>
      <xdr:rowOff>190498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694267</xdr:colOff>
      <xdr:row>11</xdr:row>
      <xdr:rowOff>93133</xdr:rowOff>
    </xdr:from>
    <xdr:to>
      <xdr:col>13</xdr:col>
      <xdr:colOff>762000</xdr:colOff>
      <xdr:row>25</xdr:row>
      <xdr:rowOff>110066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7</xdr:col>
      <xdr:colOff>50800</xdr:colOff>
      <xdr:row>44</xdr:row>
      <xdr:rowOff>16933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770468</xdr:colOff>
      <xdr:row>109</xdr:row>
      <xdr:rowOff>101599</xdr:rowOff>
    </xdr:from>
    <xdr:to>
      <xdr:col>3</xdr:col>
      <xdr:colOff>310556</xdr:colOff>
      <xdr:row>109</xdr:row>
      <xdr:rowOff>101599</xdr:rowOff>
    </xdr:to>
    <xdr:cxnSp macro="">
      <xdr:nvCxnSpPr>
        <xdr:cNvPr id="5" name="Straight Arrow Connector 4"/>
        <xdr:cNvCxnSpPr/>
      </xdr:nvCxnSpPr>
      <xdr:spPr>
        <a:xfrm>
          <a:off x="1803401" y="20921132"/>
          <a:ext cx="369822" cy="0"/>
        </a:xfrm>
        <a:prstGeom prst="straightConnector1">
          <a:avLst/>
        </a:prstGeom>
        <a:ln>
          <a:solidFill>
            <a:schemeClr val="tx1"/>
          </a:solidFill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8468</xdr:colOff>
      <xdr:row>109</xdr:row>
      <xdr:rowOff>110067</xdr:rowOff>
    </xdr:from>
    <xdr:to>
      <xdr:col>14</xdr:col>
      <xdr:colOff>378289</xdr:colOff>
      <xdr:row>109</xdr:row>
      <xdr:rowOff>110067</xdr:rowOff>
    </xdr:to>
    <xdr:cxnSp macro="">
      <xdr:nvCxnSpPr>
        <xdr:cNvPr id="6" name="Straight Arrow Connector 5"/>
        <xdr:cNvCxnSpPr/>
      </xdr:nvCxnSpPr>
      <xdr:spPr>
        <a:xfrm>
          <a:off x="10981268" y="20929600"/>
          <a:ext cx="369821" cy="0"/>
        </a:xfrm>
        <a:prstGeom prst="straightConnector1">
          <a:avLst/>
        </a:prstGeom>
        <a:ln>
          <a:solidFill>
            <a:schemeClr val="tx1"/>
          </a:solidFill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804334</xdr:colOff>
      <xdr:row>109</xdr:row>
      <xdr:rowOff>93133</xdr:rowOff>
    </xdr:from>
    <xdr:to>
      <xdr:col>25</xdr:col>
      <xdr:colOff>344422</xdr:colOff>
      <xdr:row>109</xdr:row>
      <xdr:rowOff>93133</xdr:rowOff>
    </xdr:to>
    <xdr:cxnSp macro="">
      <xdr:nvCxnSpPr>
        <xdr:cNvPr id="7" name="Straight Arrow Connector 6"/>
        <xdr:cNvCxnSpPr/>
      </xdr:nvCxnSpPr>
      <xdr:spPr>
        <a:xfrm>
          <a:off x="20074467" y="20912666"/>
          <a:ext cx="369822" cy="0"/>
        </a:xfrm>
        <a:prstGeom prst="straightConnector1">
          <a:avLst/>
        </a:prstGeom>
        <a:ln>
          <a:solidFill>
            <a:schemeClr val="tx1"/>
          </a:solidFill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203199</xdr:colOff>
      <xdr:row>11</xdr:row>
      <xdr:rowOff>93133</xdr:rowOff>
    </xdr:from>
    <xdr:to>
      <xdr:col>7</xdr:col>
      <xdr:colOff>93133</xdr:colOff>
      <xdr:row>25</xdr:row>
      <xdr:rowOff>59267</xdr:rowOff>
    </xdr:to>
    <xdr:graphicFrame macro="">
      <xdr:nvGraphicFramePr>
        <xdr:cNvPr id="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Q209"/>
  <sheetViews>
    <sheetView showGridLines="0" tabSelected="1" zoomScaleNormal="100" zoomScalePageLayoutView="125" workbookViewId="0">
      <selection activeCell="I2" sqref="I2"/>
    </sheetView>
  </sheetViews>
  <sheetFormatPr defaultColWidth="11" defaultRowHeight="15.75"/>
  <cols>
    <col min="1" max="1" width="2.625" customWidth="1"/>
    <col min="3" max="3" width="12.375" bestFit="1" customWidth="1"/>
    <col min="4" max="4" width="11" bestFit="1" customWidth="1"/>
    <col min="5" max="6" width="13.375" customWidth="1"/>
    <col min="7" max="8" width="10.875" customWidth="1"/>
  </cols>
  <sheetData>
    <row r="2" spans="2:15">
      <c r="B2" s="1" t="s">
        <v>0</v>
      </c>
      <c r="G2" s="2" t="s">
        <v>1</v>
      </c>
      <c r="I2" s="3"/>
    </row>
    <row r="3" spans="2:15">
      <c r="B3" s="1"/>
      <c r="G3" s="2"/>
      <c r="I3" s="3"/>
    </row>
    <row r="4" spans="2:15">
      <c r="B4" s="4" t="s">
        <v>2</v>
      </c>
      <c r="D4" s="154"/>
      <c r="E4" s="155"/>
      <c r="F4" s="156"/>
      <c r="G4" s="2"/>
      <c r="H4" s="4" t="s">
        <v>3</v>
      </c>
      <c r="I4" s="3"/>
      <c r="J4" s="146"/>
      <c r="K4" s="147"/>
      <c r="L4" s="147"/>
      <c r="M4" s="147"/>
      <c r="N4" s="148"/>
    </row>
    <row r="5" spans="2:15">
      <c r="B5" s="4" t="s">
        <v>4</v>
      </c>
      <c r="D5" s="154"/>
      <c r="E5" s="155"/>
      <c r="F5" s="156"/>
      <c r="G5" s="2"/>
      <c r="H5" s="4" t="s">
        <v>5</v>
      </c>
      <c r="I5" s="3"/>
      <c r="J5" s="146"/>
      <c r="K5" s="147"/>
      <c r="L5" s="147"/>
      <c r="M5" s="147"/>
      <c r="N5" s="148"/>
    </row>
    <row r="6" spans="2:15">
      <c r="B6" s="4" t="s">
        <v>6</v>
      </c>
      <c r="D6" s="122"/>
      <c r="E6" s="149"/>
      <c r="F6" s="150"/>
      <c r="G6" s="150"/>
      <c r="H6" s="4" t="s">
        <v>7</v>
      </c>
      <c r="I6" s="3"/>
      <c r="J6" s="151"/>
      <c r="K6" s="152"/>
    </row>
    <row r="7" spans="2:15">
      <c r="B7" s="4"/>
      <c r="C7" s="3"/>
      <c r="D7" s="5"/>
      <c r="E7" s="5"/>
      <c r="F7" s="5"/>
      <c r="G7" s="5"/>
      <c r="H7" s="5"/>
    </row>
    <row r="8" spans="2:15">
      <c r="B8" s="7" t="s">
        <v>9</v>
      </c>
      <c r="C8" s="5"/>
      <c r="D8" s="123">
        <v>0.25</v>
      </c>
      <c r="E8" s="6" t="s">
        <v>8</v>
      </c>
      <c r="F8" s="5"/>
      <c r="G8" s="2"/>
      <c r="H8" s="5"/>
      <c r="I8" s="5"/>
    </row>
    <row r="9" spans="2:15">
      <c r="C9" s="7"/>
      <c r="D9" s="5"/>
      <c r="E9" s="5"/>
      <c r="F9" s="5"/>
      <c r="G9" s="5"/>
      <c r="H9" s="2"/>
      <c r="I9" s="5"/>
      <c r="J9" s="5"/>
    </row>
    <row r="10" spans="2:15">
      <c r="C10" s="7"/>
      <c r="D10" s="5"/>
      <c r="E10" s="5"/>
      <c r="F10" s="5"/>
      <c r="G10" s="5"/>
      <c r="H10" s="2"/>
      <c r="I10" s="7"/>
      <c r="J10" s="3"/>
      <c r="M10" s="5"/>
      <c r="N10" s="5"/>
      <c r="O10" s="5"/>
    </row>
    <row r="11" spans="2:15">
      <c r="C11" s="118" t="s">
        <v>10</v>
      </c>
      <c r="H11" s="3"/>
    </row>
    <row r="12" spans="2:15">
      <c r="C12" s="118" t="s">
        <v>85</v>
      </c>
      <c r="H12" s="3"/>
    </row>
    <row r="13" spans="2:15">
      <c r="C13" s="118" t="s">
        <v>84</v>
      </c>
      <c r="H13" s="3"/>
    </row>
    <row r="14" spans="2:15">
      <c r="C14" s="2"/>
      <c r="H14" s="3"/>
    </row>
    <row r="15" spans="2:15">
      <c r="C15" s="8"/>
      <c r="H15" s="3"/>
    </row>
    <row r="16" spans="2:15">
      <c r="C16" s="140" t="s">
        <v>28</v>
      </c>
      <c r="D16" s="143" t="s">
        <v>11</v>
      </c>
      <c r="E16" s="158" t="s">
        <v>12</v>
      </c>
      <c r="F16" s="159"/>
      <c r="G16" s="159"/>
      <c r="H16" s="159"/>
      <c r="I16" s="159"/>
      <c r="J16" s="159"/>
      <c r="K16" s="159"/>
      <c r="L16" s="159"/>
      <c r="M16" s="159"/>
      <c r="N16" s="160"/>
      <c r="O16" s="157" t="s">
        <v>13</v>
      </c>
    </row>
    <row r="17" spans="3:16">
      <c r="C17" s="141"/>
      <c r="D17" s="144"/>
      <c r="E17" s="153">
        <v>1</v>
      </c>
      <c r="F17" s="153">
        <v>2</v>
      </c>
      <c r="G17" s="153">
        <v>3</v>
      </c>
      <c r="H17" s="153">
        <v>4</v>
      </c>
      <c r="I17" s="153">
        <v>5</v>
      </c>
      <c r="J17" s="153">
        <v>6</v>
      </c>
      <c r="K17" s="153">
        <v>7</v>
      </c>
      <c r="L17" s="153">
        <v>8</v>
      </c>
      <c r="M17" s="153">
        <v>9</v>
      </c>
      <c r="N17" s="153">
        <v>10</v>
      </c>
      <c r="O17" s="157"/>
    </row>
    <row r="18" spans="3:16">
      <c r="C18" s="142"/>
      <c r="D18" s="145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7"/>
    </row>
    <row r="19" spans="3:16">
      <c r="C19" s="137" t="s">
        <v>14</v>
      </c>
      <c r="D19" s="24">
        <v>1</v>
      </c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0" t="e">
        <f>AVERAGE(E19:N19)</f>
        <v>#DIV/0!</v>
      </c>
    </row>
    <row r="20" spans="3:16">
      <c r="C20" s="138"/>
      <c r="D20" s="24">
        <v>2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0" t="e">
        <f>AVERAGE(E20:N20)</f>
        <v>#DIV/0!</v>
      </c>
      <c r="P20" s="23"/>
    </row>
    <row r="21" spans="3:16">
      <c r="C21" s="139"/>
      <c r="D21" s="24">
        <v>3</v>
      </c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0" t="e">
        <f>AVERAGE(E21:N21)</f>
        <v>#DIV/0!</v>
      </c>
    </row>
    <row r="22" spans="3:16" ht="24" customHeight="1">
      <c r="C22" s="11"/>
      <c r="D22" s="12" t="s">
        <v>13</v>
      </c>
      <c r="E22" s="13" t="e">
        <f>AVERAGE(E19:E21)</f>
        <v>#DIV/0!</v>
      </c>
      <c r="F22" s="13" t="e">
        <f t="shared" ref="F22:N22" si="0">AVERAGE(F19:F21)</f>
        <v>#DIV/0!</v>
      </c>
      <c r="G22" s="13" t="e">
        <f t="shared" si="0"/>
        <v>#DIV/0!</v>
      </c>
      <c r="H22" s="13" t="e">
        <f t="shared" si="0"/>
        <v>#DIV/0!</v>
      </c>
      <c r="I22" s="13" t="e">
        <f t="shared" si="0"/>
        <v>#DIV/0!</v>
      </c>
      <c r="J22" s="13" t="e">
        <f t="shared" si="0"/>
        <v>#DIV/0!</v>
      </c>
      <c r="K22" s="13" t="e">
        <f t="shared" si="0"/>
        <v>#DIV/0!</v>
      </c>
      <c r="L22" s="13" t="e">
        <f t="shared" si="0"/>
        <v>#DIV/0!</v>
      </c>
      <c r="M22" s="13" t="e">
        <f t="shared" si="0"/>
        <v>#DIV/0!</v>
      </c>
      <c r="N22" s="13" t="e">
        <f t="shared" si="0"/>
        <v>#DIV/0!</v>
      </c>
      <c r="O22" s="13" t="e">
        <f>AVERAGE(E22:N22)</f>
        <v>#DIV/0!</v>
      </c>
    </row>
    <row r="23" spans="3:16" ht="24" customHeight="1">
      <c r="D23" s="12" t="s">
        <v>15</v>
      </c>
      <c r="E23" s="13">
        <f>MAX(E19:E21)-MIN(E19:E21)</f>
        <v>0</v>
      </c>
      <c r="F23" s="13">
        <f t="shared" ref="F23:N23" si="1">MAX(F19:F21)-MIN(F19:F21)</f>
        <v>0</v>
      </c>
      <c r="G23" s="13">
        <f t="shared" si="1"/>
        <v>0</v>
      </c>
      <c r="H23" s="13">
        <f t="shared" si="1"/>
        <v>0</v>
      </c>
      <c r="I23" s="13">
        <f t="shared" si="1"/>
        <v>0</v>
      </c>
      <c r="J23" s="13">
        <f t="shared" si="1"/>
        <v>0</v>
      </c>
      <c r="K23" s="13">
        <f t="shared" si="1"/>
        <v>0</v>
      </c>
      <c r="L23" s="13">
        <f t="shared" si="1"/>
        <v>0</v>
      </c>
      <c r="M23" s="13">
        <f t="shared" si="1"/>
        <v>0</v>
      </c>
      <c r="N23" s="13">
        <f t="shared" si="1"/>
        <v>0</v>
      </c>
      <c r="O23" s="10">
        <f>AVERAGE(E23:N23)</f>
        <v>0</v>
      </c>
    </row>
    <row r="25" spans="3:16">
      <c r="C25" s="137" t="s">
        <v>16</v>
      </c>
      <c r="D25" s="24">
        <v>1</v>
      </c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0" t="e">
        <f>AVERAGE(E25:N25)</f>
        <v>#DIV/0!</v>
      </c>
    </row>
    <row r="26" spans="3:16">
      <c r="C26" s="138"/>
      <c r="D26" s="24">
        <v>2</v>
      </c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0" t="e">
        <f>AVERAGE(E26:N26)</f>
        <v>#DIV/0!</v>
      </c>
    </row>
    <row r="27" spans="3:16">
      <c r="C27" s="139"/>
      <c r="D27" s="24">
        <v>3</v>
      </c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0" t="e">
        <f>AVERAGE(E27:N27)</f>
        <v>#DIV/0!</v>
      </c>
    </row>
    <row r="28" spans="3:16" ht="24" customHeight="1">
      <c r="C28" s="11"/>
      <c r="D28" s="12" t="s">
        <v>13</v>
      </c>
      <c r="E28" s="13" t="e">
        <f t="shared" ref="E28:N28" si="2">AVERAGE(E25:E27)</f>
        <v>#DIV/0!</v>
      </c>
      <c r="F28" s="13" t="e">
        <f t="shared" si="2"/>
        <v>#DIV/0!</v>
      </c>
      <c r="G28" s="13" t="e">
        <f t="shared" si="2"/>
        <v>#DIV/0!</v>
      </c>
      <c r="H28" s="13" t="e">
        <f t="shared" si="2"/>
        <v>#DIV/0!</v>
      </c>
      <c r="I28" s="13" t="e">
        <f t="shared" si="2"/>
        <v>#DIV/0!</v>
      </c>
      <c r="J28" s="13" t="e">
        <f t="shared" si="2"/>
        <v>#DIV/0!</v>
      </c>
      <c r="K28" s="13" t="e">
        <f t="shared" si="2"/>
        <v>#DIV/0!</v>
      </c>
      <c r="L28" s="13" t="e">
        <f t="shared" si="2"/>
        <v>#DIV/0!</v>
      </c>
      <c r="M28" s="13" t="e">
        <f t="shared" si="2"/>
        <v>#DIV/0!</v>
      </c>
      <c r="N28" s="13" t="e">
        <f t="shared" si="2"/>
        <v>#DIV/0!</v>
      </c>
      <c r="O28" s="13" t="e">
        <f>AVERAGE(E28:N28)</f>
        <v>#DIV/0!</v>
      </c>
    </row>
    <row r="29" spans="3:16" ht="24" customHeight="1">
      <c r="D29" s="12" t="s">
        <v>15</v>
      </c>
      <c r="E29" s="13">
        <f>MAX(E25:E27)-MIN(E25:E27)</f>
        <v>0</v>
      </c>
      <c r="F29" s="13">
        <f t="shared" ref="F29:N29" si="3">MAX(F25:F27)-MIN(F25:F27)</f>
        <v>0</v>
      </c>
      <c r="G29" s="13">
        <f t="shared" si="3"/>
        <v>0</v>
      </c>
      <c r="H29" s="13">
        <f t="shared" si="3"/>
        <v>0</v>
      </c>
      <c r="I29" s="13">
        <f t="shared" si="3"/>
        <v>0</v>
      </c>
      <c r="J29" s="13">
        <f t="shared" si="3"/>
        <v>0</v>
      </c>
      <c r="K29" s="13">
        <f t="shared" si="3"/>
        <v>0</v>
      </c>
      <c r="L29" s="13">
        <f t="shared" si="3"/>
        <v>0</v>
      </c>
      <c r="M29" s="13">
        <f t="shared" si="3"/>
        <v>0</v>
      </c>
      <c r="N29" s="13">
        <f t="shared" si="3"/>
        <v>0</v>
      </c>
      <c r="O29" s="10">
        <f>AVERAGE(E29:N29)</f>
        <v>0</v>
      </c>
    </row>
    <row r="31" spans="3:16">
      <c r="C31" s="137" t="s">
        <v>17</v>
      </c>
      <c r="D31" s="24">
        <v>1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0" t="e">
        <f>AVERAGE(E31:N31)</f>
        <v>#DIV/0!</v>
      </c>
    </row>
    <row r="32" spans="3:16">
      <c r="C32" s="138"/>
      <c r="D32" s="24">
        <v>2</v>
      </c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0" t="e">
        <f>AVERAGE(E32:N32)</f>
        <v>#DIV/0!</v>
      </c>
    </row>
    <row r="33" spans="2:15" ht="16.5" thickBot="1">
      <c r="C33" s="139"/>
      <c r="D33" s="24">
        <v>3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6"/>
      <c r="O33" s="10" t="e">
        <f>AVERAGE(E33:N33)</f>
        <v>#DIV/0!</v>
      </c>
    </row>
    <row r="34" spans="2:15" ht="24" customHeight="1">
      <c r="C34" s="11"/>
      <c r="D34" s="12" t="s">
        <v>13</v>
      </c>
      <c r="E34" s="13" t="e">
        <f t="shared" ref="E34:N34" si="4">AVERAGE(E31:E33)</f>
        <v>#DIV/0!</v>
      </c>
      <c r="F34" s="13" t="e">
        <f t="shared" si="4"/>
        <v>#DIV/0!</v>
      </c>
      <c r="G34" s="13" t="e">
        <f t="shared" si="4"/>
        <v>#DIV/0!</v>
      </c>
      <c r="H34" s="13" t="e">
        <f t="shared" si="4"/>
        <v>#DIV/0!</v>
      </c>
      <c r="I34" s="13" t="e">
        <f t="shared" si="4"/>
        <v>#DIV/0!</v>
      </c>
      <c r="J34" s="13" t="e">
        <f t="shared" si="4"/>
        <v>#DIV/0!</v>
      </c>
      <c r="K34" s="13" t="e">
        <f t="shared" si="4"/>
        <v>#DIV/0!</v>
      </c>
      <c r="L34" s="13" t="e">
        <f t="shared" si="4"/>
        <v>#DIV/0!</v>
      </c>
      <c r="M34" s="13" t="e">
        <f t="shared" si="4"/>
        <v>#DIV/0!</v>
      </c>
      <c r="N34" s="13" t="e">
        <f t="shared" si="4"/>
        <v>#DIV/0!</v>
      </c>
      <c r="O34" s="13" t="e">
        <f>AVERAGE(E34:N34)</f>
        <v>#DIV/0!</v>
      </c>
    </row>
    <row r="35" spans="2:15" ht="24" customHeight="1">
      <c r="D35" s="12" t="s">
        <v>15</v>
      </c>
      <c r="E35" s="13">
        <f>MAX(E31:E33)-MIN(E31:E33)</f>
        <v>0</v>
      </c>
      <c r="F35" s="13">
        <f t="shared" ref="F35:N35" si="5">MAX(F31:F33)-MIN(F31:F33)</f>
        <v>0</v>
      </c>
      <c r="G35" s="13">
        <f t="shared" si="5"/>
        <v>0</v>
      </c>
      <c r="H35" s="13">
        <f t="shared" si="5"/>
        <v>0</v>
      </c>
      <c r="I35" s="13">
        <f t="shared" si="5"/>
        <v>0</v>
      </c>
      <c r="J35" s="13">
        <f t="shared" si="5"/>
        <v>0</v>
      </c>
      <c r="K35" s="13">
        <f t="shared" si="5"/>
        <v>0</v>
      </c>
      <c r="L35" s="13">
        <f t="shared" si="5"/>
        <v>0</v>
      </c>
      <c r="M35" s="13">
        <f t="shared" si="5"/>
        <v>0</v>
      </c>
      <c r="N35" s="13">
        <f t="shared" si="5"/>
        <v>0</v>
      </c>
      <c r="O35" s="10">
        <f>AVERAGE(E35:N35)</f>
        <v>0</v>
      </c>
    </row>
    <row r="36" spans="2:15" ht="12" customHeight="1"/>
    <row r="37" spans="2:15" ht="27.95" customHeight="1">
      <c r="D37" s="14" t="s">
        <v>18</v>
      </c>
      <c r="E37" s="13" t="e">
        <f>AVERAGE(E34,E28,E22)</f>
        <v>#DIV/0!</v>
      </c>
      <c r="F37" s="13" t="e">
        <f t="shared" ref="F37:N37" si="6">AVERAGE(F34,F28,F22)</f>
        <v>#DIV/0!</v>
      </c>
      <c r="G37" s="13" t="e">
        <f t="shared" si="6"/>
        <v>#DIV/0!</v>
      </c>
      <c r="H37" s="13" t="e">
        <f t="shared" si="6"/>
        <v>#DIV/0!</v>
      </c>
      <c r="I37" s="13" t="e">
        <f t="shared" si="6"/>
        <v>#DIV/0!</v>
      </c>
      <c r="J37" s="13" t="e">
        <f t="shared" si="6"/>
        <v>#DIV/0!</v>
      </c>
      <c r="K37" s="13" t="e">
        <f t="shared" si="6"/>
        <v>#DIV/0!</v>
      </c>
      <c r="L37" s="13" t="e">
        <f t="shared" si="6"/>
        <v>#DIV/0!</v>
      </c>
      <c r="M37" s="13" t="e">
        <f t="shared" si="6"/>
        <v>#DIV/0!</v>
      </c>
      <c r="N37" s="13" t="e">
        <f t="shared" si="6"/>
        <v>#DIV/0!</v>
      </c>
      <c r="O37" s="13">
        <f>(SUM(E19:N21)+SUM(E25:N27)+SUM(E31:N33))/90</f>
        <v>0</v>
      </c>
    </row>
    <row r="39" spans="2:15" ht="27.95" customHeight="1">
      <c r="B39" t="s">
        <v>106</v>
      </c>
    </row>
    <row r="100" spans="3:15" ht="18.75" hidden="1">
      <c r="C100" s="36" t="s">
        <v>67</v>
      </c>
    </row>
    <row r="101" spans="3:15" hidden="1">
      <c r="C101" s="15"/>
    </row>
    <row r="102" spans="3:15" ht="15" hidden="1" customHeight="1">
      <c r="C102" s="16" t="s">
        <v>19</v>
      </c>
      <c r="O102" s="17"/>
    </row>
    <row r="103" spans="3:15" hidden="1"/>
    <row r="104" spans="3:15" hidden="1">
      <c r="C104" s="140" t="s">
        <v>20</v>
      </c>
      <c r="D104" s="143" t="s">
        <v>11</v>
      </c>
      <c r="E104" s="158" t="s">
        <v>12</v>
      </c>
      <c r="F104" s="159"/>
      <c r="G104" s="159"/>
      <c r="H104" s="159"/>
      <c r="I104" s="159"/>
      <c r="J104" s="159"/>
      <c r="K104" s="159"/>
      <c r="L104" s="159"/>
      <c r="M104" s="159"/>
      <c r="N104" s="160"/>
    </row>
    <row r="105" spans="3:15" hidden="1">
      <c r="C105" s="141"/>
      <c r="D105" s="144"/>
      <c r="E105" s="153">
        <v>1</v>
      </c>
      <c r="F105" s="153">
        <v>2</v>
      </c>
      <c r="G105" s="153">
        <v>3</v>
      </c>
      <c r="H105" s="153">
        <v>4</v>
      </c>
      <c r="I105" s="153">
        <v>5</v>
      </c>
      <c r="J105" s="153">
        <v>6</v>
      </c>
      <c r="K105" s="153">
        <v>7</v>
      </c>
      <c r="L105" s="153">
        <v>8</v>
      </c>
      <c r="M105" s="153">
        <v>9</v>
      </c>
      <c r="N105" s="153">
        <v>10</v>
      </c>
    </row>
    <row r="106" spans="3:15" hidden="1">
      <c r="C106" s="142"/>
      <c r="D106" s="145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</row>
    <row r="107" spans="3:15" hidden="1">
      <c r="C107" s="162" t="str">
        <f>C19</f>
        <v>Appraiser A</v>
      </c>
      <c r="D107" s="9">
        <v>1</v>
      </c>
      <c r="E107" s="18">
        <f t="shared" ref="E107:N107" si="7">(E19-$O$37)^2</f>
        <v>0</v>
      </c>
      <c r="F107" s="18">
        <f t="shared" si="7"/>
        <v>0</v>
      </c>
      <c r="G107" s="18">
        <f t="shared" si="7"/>
        <v>0</v>
      </c>
      <c r="H107" s="18">
        <f t="shared" si="7"/>
        <v>0</v>
      </c>
      <c r="I107" s="18">
        <f t="shared" si="7"/>
        <v>0</v>
      </c>
      <c r="J107" s="18">
        <f t="shared" si="7"/>
        <v>0</v>
      </c>
      <c r="K107" s="18">
        <f t="shared" si="7"/>
        <v>0</v>
      </c>
      <c r="L107" s="18">
        <f t="shared" si="7"/>
        <v>0</v>
      </c>
      <c r="M107" s="18">
        <f t="shared" si="7"/>
        <v>0</v>
      </c>
      <c r="N107" s="18">
        <f t="shared" si="7"/>
        <v>0</v>
      </c>
    </row>
    <row r="108" spans="3:15" hidden="1">
      <c r="C108" s="163"/>
      <c r="D108" s="9">
        <v>2</v>
      </c>
      <c r="E108" s="18">
        <f t="shared" ref="E108:N108" si="8">(E20-$O$37)^2</f>
        <v>0</v>
      </c>
      <c r="F108" s="18">
        <f t="shared" si="8"/>
        <v>0</v>
      </c>
      <c r="G108" s="18">
        <f t="shared" si="8"/>
        <v>0</v>
      </c>
      <c r="H108" s="18">
        <f t="shared" si="8"/>
        <v>0</v>
      </c>
      <c r="I108" s="18">
        <f t="shared" si="8"/>
        <v>0</v>
      </c>
      <c r="J108" s="18">
        <f t="shared" si="8"/>
        <v>0</v>
      </c>
      <c r="K108" s="18">
        <f t="shared" si="8"/>
        <v>0</v>
      </c>
      <c r="L108" s="18">
        <f t="shared" si="8"/>
        <v>0</v>
      </c>
      <c r="M108" s="18">
        <f t="shared" si="8"/>
        <v>0</v>
      </c>
      <c r="N108" s="18">
        <f t="shared" si="8"/>
        <v>0</v>
      </c>
    </row>
    <row r="109" spans="3:15" hidden="1">
      <c r="C109" s="164"/>
      <c r="D109" s="9">
        <v>3</v>
      </c>
      <c r="E109" s="18">
        <f t="shared" ref="E109:N109" si="9">(E21-$O$37)^2</f>
        <v>0</v>
      </c>
      <c r="F109" s="18">
        <f t="shared" si="9"/>
        <v>0</v>
      </c>
      <c r="G109" s="18">
        <f t="shared" si="9"/>
        <v>0</v>
      </c>
      <c r="H109" s="18">
        <f t="shared" si="9"/>
        <v>0</v>
      </c>
      <c r="I109" s="18">
        <f t="shared" si="9"/>
        <v>0</v>
      </c>
      <c r="J109" s="18">
        <f t="shared" si="9"/>
        <v>0</v>
      </c>
      <c r="K109" s="18">
        <f t="shared" si="9"/>
        <v>0</v>
      </c>
      <c r="L109" s="18">
        <f t="shared" si="9"/>
        <v>0</v>
      </c>
      <c r="M109" s="18">
        <f t="shared" si="9"/>
        <v>0</v>
      </c>
      <c r="N109" s="18">
        <f t="shared" si="9"/>
        <v>0</v>
      </c>
    </row>
    <row r="110" spans="3:15" hidden="1">
      <c r="C110" s="11"/>
    </row>
    <row r="111" spans="3:15" hidden="1">
      <c r="C111" t="s">
        <v>21</v>
      </c>
      <c r="E111" s="17" t="e">
        <f t="shared" ref="E111:N111" si="10">E22</f>
        <v>#DIV/0!</v>
      </c>
      <c r="F111" s="17" t="e">
        <f t="shared" si="10"/>
        <v>#DIV/0!</v>
      </c>
      <c r="G111" s="17" t="e">
        <f t="shared" si="10"/>
        <v>#DIV/0!</v>
      </c>
      <c r="H111" s="17" t="e">
        <f t="shared" si="10"/>
        <v>#DIV/0!</v>
      </c>
      <c r="I111" s="17" t="e">
        <f t="shared" si="10"/>
        <v>#DIV/0!</v>
      </c>
      <c r="J111" s="17" t="e">
        <f t="shared" si="10"/>
        <v>#DIV/0!</v>
      </c>
      <c r="K111" s="17" t="e">
        <f t="shared" si="10"/>
        <v>#DIV/0!</v>
      </c>
      <c r="L111" s="17" t="e">
        <f t="shared" si="10"/>
        <v>#DIV/0!</v>
      </c>
      <c r="M111" s="17" t="e">
        <f t="shared" si="10"/>
        <v>#DIV/0!</v>
      </c>
      <c r="N111" s="17" t="e">
        <f t="shared" si="10"/>
        <v>#DIV/0!</v>
      </c>
    </row>
    <row r="112" spans="3:15" ht="16.5" hidden="1">
      <c r="C112" s="16" t="s">
        <v>22</v>
      </c>
      <c r="E112" s="17" t="e">
        <f>(E111-$O$37)^2</f>
        <v>#DIV/0!</v>
      </c>
      <c r="F112" s="17" t="e">
        <f t="shared" ref="F112:N112" si="11">(F111-$O$37)^2</f>
        <v>#DIV/0!</v>
      </c>
      <c r="G112" s="17" t="e">
        <f t="shared" si="11"/>
        <v>#DIV/0!</v>
      </c>
      <c r="H112" s="17" t="e">
        <f t="shared" si="11"/>
        <v>#DIV/0!</v>
      </c>
      <c r="I112" s="17" t="e">
        <f t="shared" si="11"/>
        <v>#DIV/0!</v>
      </c>
      <c r="J112" s="17" t="e">
        <f t="shared" si="11"/>
        <v>#DIV/0!</v>
      </c>
      <c r="K112" s="17" t="e">
        <f t="shared" si="11"/>
        <v>#DIV/0!</v>
      </c>
      <c r="L112" s="17" t="e">
        <f t="shared" si="11"/>
        <v>#DIV/0!</v>
      </c>
      <c r="M112" s="17" t="e">
        <f t="shared" si="11"/>
        <v>#DIV/0!</v>
      </c>
      <c r="N112" s="17" t="e">
        <f t="shared" si="11"/>
        <v>#DIV/0!</v>
      </c>
      <c r="O112" s="19" t="e">
        <f>SUM(E112:N112)</f>
        <v>#DIV/0!</v>
      </c>
    </row>
    <row r="113" spans="2:15" hidden="1">
      <c r="O113" s="20"/>
    </row>
    <row r="114" spans="2:15" hidden="1">
      <c r="C114" s="162" t="str">
        <f>C25</f>
        <v>Appraiser B</v>
      </c>
      <c r="D114" s="9">
        <v>1</v>
      </c>
      <c r="E114" s="18">
        <f t="shared" ref="E114:N114" si="12">(E25-$O$37)^2</f>
        <v>0</v>
      </c>
      <c r="F114" s="18">
        <f t="shared" si="12"/>
        <v>0</v>
      </c>
      <c r="G114" s="18">
        <f t="shared" si="12"/>
        <v>0</v>
      </c>
      <c r="H114" s="18">
        <f t="shared" si="12"/>
        <v>0</v>
      </c>
      <c r="I114" s="18">
        <f t="shared" si="12"/>
        <v>0</v>
      </c>
      <c r="J114" s="18">
        <f t="shared" si="12"/>
        <v>0</v>
      </c>
      <c r="K114" s="18">
        <f t="shared" si="12"/>
        <v>0</v>
      </c>
      <c r="L114" s="18">
        <f t="shared" si="12"/>
        <v>0</v>
      </c>
      <c r="M114" s="18">
        <f t="shared" si="12"/>
        <v>0</v>
      </c>
      <c r="N114" s="18">
        <f t="shared" si="12"/>
        <v>0</v>
      </c>
      <c r="O114" s="20"/>
    </row>
    <row r="115" spans="2:15" hidden="1">
      <c r="C115" s="163"/>
      <c r="D115" s="9">
        <v>2</v>
      </c>
      <c r="E115" s="18">
        <f t="shared" ref="E115:N115" si="13">(E26-$O$37)^2</f>
        <v>0</v>
      </c>
      <c r="F115" s="18">
        <f t="shared" si="13"/>
        <v>0</v>
      </c>
      <c r="G115" s="18">
        <f t="shared" si="13"/>
        <v>0</v>
      </c>
      <c r="H115" s="18">
        <f t="shared" si="13"/>
        <v>0</v>
      </c>
      <c r="I115" s="18">
        <f t="shared" si="13"/>
        <v>0</v>
      </c>
      <c r="J115" s="18">
        <f t="shared" si="13"/>
        <v>0</v>
      </c>
      <c r="K115" s="18">
        <f t="shared" si="13"/>
        <v>0</v>
      </c>
      <c r="L115" s="18">
        <f t="shared" si="13"/>
        <v>0</v>
      </c>
      <c r="M115" s="18">
        <f t="shared" si="13"/>
        <v>0</v>
      </c>
      <c r="N115" s="18">
        <f t="shared" si="13"/>
        <v>0</v>
      </c>
      <c r="O115" s="20"/>
    </row>
    <row r="116" spans="2:15" hidden="1">
      <c r="C116" s="164"/>
      <c r="D116" s="9">
        <v>3</v>
      </c>
      <c r="E116" s="18">
        <f t="shared" ref="E116:N116" si="14">(E27-$O$37)^2</f>
        <v>0</v>
      </c>
      <c r="F116" s="18">
        <f t="shared" si="14"/>
        <v>0</v>
      </c>
      <c r="G116" s="18">
        <f t="shared" si="14"/>
        <v>0</v>
      </c>
      <c r="H116" s="18">
        <f t="shared" si="14"/>
        <v>0</v>
      </c>
      <c r="I116" s="18">
        <f t="shared" si="14"/>
        <v>0</v>
      </c>
      <c r="J116" s="18">
        <f t="shared" si="14"/>
        <v>0</v>
      </c>
      <c r="K116" s="18">
        <f t="shared" si="14"/>
        <v>0</v>
      </c>
      <c r="L116" s="18">
        <f t="shared" si="14"/>
        <v>0</v>
      </c>
      <c r="M116" s="18">
        <f t="shared" si="14"/>
        <v>0</v>
      </c>
      <c r="N116" s="18">
        <f t="shared" si="14"/>
        <v>0</v>
      </c>
      <c r="O116" s="20"/>
    </row>
    <row r="117" spans="2:15" hidden="1">
      <c r="C117" s="11"/>
      <c r="O117" s="20"/>
    </row>
    <row r="118" spans="2:15" hidden="1">
      <c r="C118" t="s">
        <v>21</v>
      </c>
      <c r="E118" s="17" t="e">
        <f t="shared" ref="E118:N118" si="15">E28</f>
        <v>#DIV/0!</v>
      </c>
      <c r="F118" s="17" t="e">
        <f t="shared" si="15"/>
        <v>#DIV/0!</v>
      </c>
      <c r="G118" s="17" t="e">
        <f t="shared" si="15"/>
        <v>#DIV/0!</v>
      </c>
      <c r="H118" s="17" t="e">
        <f t="shared" si="15"/>
        <v>#DIV/0!</v>
      </c>
      <c r="I118" s="17" t="e">
        <f t="shared" si="15"/>
        <v>#DIV/0!</v>
      </c>
      <c r="J118" s="17" t="e">
        <f t="shared" si="15"/>
        <v>#DIV/0!</v>
      </c>
      <c r="K118" s="17" t="e">
        <f t="shared" si="15"/>
        <v>#DIV/0!</v>
      </c>
      <c r="L118" s="17" t="e">
        <f t="shared" si="15"/>
        <v>#DIV/0!</v>
      </c>
      <c r="M118" s="17" t="e">
        <f t="shared" si="15"/>
        <v>#DIV/0!</v>
      </c>
      <c r="N118" s="17" t="e">
        <f t="shared" si="15"/>
        <v>#DIV/0!</v>
      </c>
      <c r="O118" s="20"/>
    </row>
    <row r="119" spans="2:15" ht="16.5" hidden="1">
      <c r="C119" s="16" t="s">
        <v>22</v>
      </c>
      <c r="E119" s="17" t="e">
        <f t="shared" ref="E119:N119" si="16">(E118-$O$37)^2</f>
        <v>#DIV/0!</v>
      </c>
      <c r="F119" s="17" t="e">
        <f t="shared" si="16"/>
        <v>#DIV/0!</v>
      </c>
      <c r="G119" s="17" t="e">
        <f t="shared" si="16"/>
        <v>#DIV/0!</v>
      </c>
      <c r="H119" s="17" t="e">
        <f t="shared" si="16"/>
        <v>#DIV/0!</v>
      </c>
      <c r="I119" s="17" t="e">
        <f t="shared" si="16"/>
        <v>#DIV/0!</v>
      </c>
      <c r="J119" s="17" t="e">
        <f t="shared" si="16"/>
        <v>#DIV/0!</v>
      </c>
      <c r="K119" s="17" t="e">
        <f t="shared" si="16"/>
        <v>#DIV/0!</v>
      </c>
      <c r="L119" s="17" t="e">
        <f t="shared" si="16"/>
        <v>#DIV/0!</v>
      </c>
      <c r="M119" s="17" t="e">
        <f t="shared" si="16"/>
        <v>#DIV/0!</v>
      </c>
      <c r="N119" s="17" t="e">
        <f t="shared" si="16"/>
        <v>#DIV/0!</v>
      </c>
      <c r="O119" s="19" t="e">
        <f>SUM(E119:N119)</f>
        <v>#DIV/0!</v>
      </c>
    </row>
    <row r="120" spans="2:15" hidden="1">
      <c r="O120" s="20"/>
    </row>
    <row r="121" spans="2:15" hidden="1">
      <c r="C121" s="162" t="str">
        <f>C31</f>
        <v>Appraiser C</v>
      </c>
      <c r="D121" s="9">
        <v>1</v>
      </c>
      <c r="E121" s="18">
        <f t="shared" ref="E121:N121" si="17">(E31-$O$37)^2</f>
        <v>0</v>
      </c>
      <c r="F121" s="18">
        <f t="shared" si="17"/>
        <v>0</v>
      </c>
      <c r="G121" s="18">
        <f t="shared" si="17"/>
        <v>0</v>
      </c>
      <c r="H121" s="18">
        <f t="shared" si="17"/>
        <v>0</v>
      </c>
      <c r="I121" s="18">
        <f t="shared" si="17"/>
        <v>0</v>
      </c>
      <c r="J121" s="18">
        <f t="shared" si="17"/>
        <v>0</v>
      </c>
      <c r="K121" s="18">
        <f t="shared" si="17"/>
        <v>0</v>
      </c>
      <c r="L121" s="18">
        <f t="shared" si="17"/>
        <v>0</v>
      </c>
      <c r="M121" s="18">
        <f t="shared" si="17"/>
        <v>0</v>
      </c>
      <c r="N121" s="18">
        <f t="shared" si="17"/>
        <v>0</v>
      </c>
      <c r="O121" s="20"/>
    </row>
    <row r="122" spans="2:15" hidden="1">
      <c r="C122" s="163"/>
      <c r="D122" s="9">
        <v>2</v>
      </c>
      <c r="E122" s="18">
        <f t="shared" ref="E122:N122" si="18">(E32-$O$37)^2</f>
        <v>0</v>
      </c>
      <c r="F122" s="18">
        <f t="shared" si="18"/>
        <v>0</v>
      </c>
      <c r="G122" s="18">
        <f t="shared" si="18"/>
        <v>0</v>
      </c>
      <c r="H122" s="18">
        <f t="shared" si="18"/>
        <v>0</v>
      </c>
      <c r="I122" s="18">
        <f t="shared" si="18"/>
        <v>0</v>
      </c>
      <c r="J122" s="18">
        <f t="shared" si="18"/>
        <v>0</v>
      </c>
      <c r="K122" s="18">
        <f t="shared" si="18"/>
        <v>0</v>
      </c>
      <c r="L122" s="18">
        <f t="shared" si="18"/>
        <v>0</v>
      </c>
      <c r="M122" s="18">
        <f t="shared" si="18"/>
        <v>0</v>
      </c>
      <c r="N122" s="18">
        <f t="shared" si="18"/>
        <v>0</v>
      </c>
      <c r="O122" s="20"/>
    </row>
    <row r="123" spans="2:15" hidden="1">
      <c r="C123" s="164"/>
      <c r="D123" s="9">
        <v>3</v>
      </c>
      <c r="E123" s="18">
        <f t="shared" ref="E123:N123" si="19">(E33-$O$37)^2</f>
        <v>0</v>
      </c>
      <c r="F123" s="18">
        <f t="shared" si="19"/>
        <v>0</v>
      </c>
      <c r="G123" s="18">
        <f t="shared" si="19"/>
        <v>0</v>
      </c>
      <c r="H123" s="18">
        <f t="shared" si="19"/>
        <v>0</v>
      </c>
      <c r="I123" s="18">
        <f t="shared" si="19"/>
        <v>0</v>
      </c>
      <c r="J123" s="18">
        <f t="shared" si="19"/>
        <v>0</v>
      </c>
      <c r="K123" s="18">
        <f t="shared" si="19"/>
        <v>0</v>
      </c>
      <c r="L123" s="18">
        <f t="shared" si="19"/>
        <v>0</v>
      </c>
      <c r="M123" s="18">
        <f t="shared" si="19"/>
        <v>0</v>
      </c>
      <c r="N123" s="18">
        <f t="shared" si="19"/>
        <v>0</v>
      </c>
      <c r="O123" s="19"/>
    </row>
    <row r="124" spans="2:15" hidden="1">
      <c r="C124" s="11"/>
    </row>
    <row r="125" spans="2:15" hidden="1">
      <c r="C125" t="s">
        <v>21</v>
      </c>
      <c r="E125" s="17" t="e">
        <f t="shared" ref="E125:N125" si="20">E34</f>
        <v>#DIV/0!</v>
      </c>
      <c r="F125" s="17" t="e">
        <f t="shared" si="20"/>
        <v>#DIV/0!</v>
      </c>
      <c r="G125" s="17" t="e">
        <f t="shared" si="20"/>
        <v>#DIV/0!</v>
      </c>
      <c r="H125" s="17" t="e">
        <f t="shared" si="20"/>
        <v>#DIV/0!</v>
      </c>
      <c r="I125" s="17" t="e">
        <f t="shared" si="20"/>
        <v>#DIV/0!</v>
      </c>
      <c r="J125" s="17" t="e">
        <f t="shared" si="20"/>
        <v>#DIV/0!</v>
      </c>
      <c r="K125" s="17" t="e">
        <f t="shared" si="20"/>
        <v>#DIV/0!</v>
      </c>
      <c r="L125" s="17" t="e">
        <f t="shared" si="20"/>
        <v>#DIV/0!</v>
      </c>
      <c r="M125" s="17" t="e">
        <f t="shared" si="20"/>
        <v>#DIV/0!</v>
      </c>
      <c r="N125" s="17" t="e">
        <f t="shared" si="20"/>
        <v>#DIV/0!</v>
      </c>
    </row>
    <row r="126" spans="2:15" ht="16.5" hidden="1">
      <c r="C126" s="16" t="s">
        <v>22</v>
      </c>
      <c r="E126" s="17" t="e">
        <f t="shared" ref="E126:N126" si="21">(E125-$O$37)^2</f>
        <v>#DIV/0!</v>
      </c>
      <c r="F126" s="17" t="e">
        <f t="shared" si="21"/>
        <v>#DIV/0!</v>
      </c>
      <c r="G126" s="17" t="e">
        <f t="shared" si="21"/>
        <v>#DIV/0!</v>
      </c>
      <c r="H126" s="17" t="e">
        <f t="shared" si="21"/>
        <v>#DIV/0!</v>
      </c>
      <c r="I126" s="17" t="e">
        <f t="shared" si="21"/>
        <v>#DIV/0!</v>
      </c>
      <c r="J126" s="17" t="e">
        <f t="shared" si="21"/>
        <v>#DIV/0!</v>
      </c>
      <c r="K126" s="17" t="e">
        <f t="shared" si="21"/>
        <v>#DIV/0!</v>
      </c>
      <c r="L126" s="17" t="e">
        <f t="shared" si="21"/>
        <v>#DIV/0!</v>
      </c>
      <c r="M126" s="17" t="e">
        <f t="shared" si="21"/>
        <v>#DIV/0!</v>
      </c>
      <c r="N126" s="17" t="e">
        <f t="shared" si="21"/>
        <v>#DIV/0!</v>
      </c>
      <c r="O126" s="19" t="e">
        <f>SUM(E126:N126)</f>
        <v>#DIV/0!</v>
      </c>
    </row>
    <row r="127" spans="2:15" hidden="1">
      <c r="E127" s="17"/>
      <c r="F127" s="17"/>
      <c r="G127" s="17"/>
      <c r="H127" s="17"/>
      <c r="I127" s="17"/>
      <c r="J127" s="17"/>
      <c r="K127" s="17"/>
      <c r="L127" s="17"/>
      <c r="M127" s="17"/>
      <c r="N127" s="17"/>
    </row>
    <row r="128" spans="2:15" hidden="1">
      <c r="B128" s="37"/>
      <c r="C128" s="1" t="s">
        <v>51</v>
      </c>
      <c r="D128" s="37"/>
      <c r="E128" s="37"/>
      <c r="F128" s="37"/>
      <c r="G128" s="37"/>
      <c r="H128" s="37"/>
      <c r="I128" s="37"/>
      <c r="J128" s="37"/>
      <c r="K128" s="37"/>
      <c r="O128" s="17"/>
    </row>
    <row r="129" spans="2:11" hidden="1">
      <c r="B129" s="37"/>
      <c r="C129" s="37"/>
      <c r="D129" s="37"/>
      <c r="E129" s="37"/>
      <c r="F129" s="37"/>
      <c r="G129" s="37"/>
      <c r="H129" s="37"/>
      <c r="I129" s="37"/>
      <c r="J129" s="37"/>
      <c r="K129" s="37"/>
    </row>
    <row r="130" spans="2:11" s="20" customFormat="1" ht="25.5" hidden="1">
      <c r="C130" s="34" t="s">
        <v>48</v>
      </c>
      <c r="D130" s="21" t="s">
        <v>23</v>
      </c>
      <c r="E130" s="21" t="s">
        <v>24</v>
      </c>
      <c r="F130" s="21" t="s">
        <v>25</v>
      </c>
      <c r="G130" s="21" t="s">
        <v>26</v>
      </c>
      <c r="H130" s="21" t="s">
        <v>27</v>
      </c>
      <c r="K130" s="60"/>
    </row>
    <row r="131" spans="2:11" hidden="1">
      <c r="B131" s="37"/>
      <c r="C131" s="37"/>
      <c r="D131" s="38"/>
      <c r="E131" s="38"/>
      <c r="F131" s="37"/>
      <c r="G131" s="37"/>
      <c r="H131" s="37"/>
      <c r="I131" s="37"/>
      <c r="J131" s="37"/>
      <c r="K131" s="37"/>
    </row>
    <row r="132" spans="2:11" hidden="1">
      <c r="B132" s="37"/>
      <c r="C132" s="37" t="s">
        <v>28</v>
      </c>
      <c r="D132" s="38">
        <v>2</v>
      </c>
      <c r="E132" s="39" t="e">
        <f>30*(O22-O37)^2+30*(O28-O37)^2+30*(O34-O37)^2</f>
        <v>#DIV/0!</v>
      </c>
      <c r="F132" s="39" t="e">
        <f>IF(E132&lt;=0,0,E132/D132)</f>
        <v>#DIV/0!</v>
      </c>
      <c r="G132" s="40" t="e">
        <f>IF(F136=0,"*",F132/F136)</f>
        <v>#DIV/0!</v>
      </c>
      <c r="H132" s="41" t="e">
        <f>IF(F136&lt;=0,"*",1-_xlfn.F.DIST(G132,2,18, TRUE))</f>
        <v>#DIV/0!</v>
      </c>
      <c r="I132" s="37"/>
      <c r="J132" s="37"/>
      <c r="K132" s="37"/>
    </row>
    <row r="133" spans="2:11" hidden="1">
      <c r="B133" s="37"/>
      <c r="C133" s="37"/>
      <c r="D133" s="38"/>
      <c r="E133" s="39"/>
      <c r="F133" s="39"/>
      <c r="G133" s="40"/>
      <c r="H133" s="41"/>
      <c r="I133" s="37"/>
      <c r="J133" s="37"/>
      <c r="K133" s="37"/>
    </row>
    <row r="134" spans="2:11" hidden="1">
      <c r="B134" s="37"/>
      <c r="C134" s="37" t="s">
        <v>29</v>
      </c>
      <c r="D134" s="38">
        <v>9</v>
      </c>
      <c r="E134" s="39" t="e">
        <f>9*(E37-O37)^2+9*(F37-O37)^2+9*(G37-O37)^2+9*(H37-O37)^2+9*(I37-O37)^2+9*(J37-O37)^2+9*(K37-O37)^2+9*(L37-O37)^2+9*(M37-O37)^2+9*(N37-O37)^2</f>
        <v>#DIV/0!</v>
      </c>
      <c r="F134" s="39" t="e">
        <f>IF(E134&lt;=0,0,E134/D134)</f>
        <v>#DIV/0!</v>
      </c>
      <c r="G134" s="40" t="e">
        <f>IF(F136=0,"*",F134/F136)</f>
        <v>#DIV/0!</v>
      </c>
      <c r="H134" s="41" t="e">
        <f>IF(F136&lt;=0,"*",1-_xlfn.F.DIST(G134,9,18, TRUE))</f>
        <v>#DIV/0!</v>
      </c>
      <c r="I134" s="37"/>
      <c r="J134" s="37"/>
      <c r="K134" s="37"/>
    </row>
    <row r="135" spans="2:11" hidden="1">
      <c r="B135" s="37"/>
      <c r="C135" s="37"/>
      <c r="D135" s="38"/>
      <c r="E135" s="39"/>
      <c r="F135" s="39"/>
      <c r="G135" s="40"/>
      <c r="H135" s="41"/>
      <c r="I135" s="37"/>
      <c r="J135" s="37"/>
      <c r="K135" s="37"/>
    </row>
    <row r="136" spans="2:11" hidden="1">
      <c r="B136" s="37"/>
      <c r="C136" s="37" t="s">
        <v>35</v>
      </c>
      <c r="D136" s="38">
        <v>18</v>
      </c>
      <c r="E136" s="39" t="e">
        <f>3*(O112+O119+O126)-E134-E132</f>
        <v>#DIV/0!</v>
      </c>
      <c r="F136" s="39" t="e">
        <f>IF(E136&lt;=0,0,E136/D136)</f>
        <v>#DIV/0!</v>
      </c>
      <c r="G136" s="40" t="e">
        <f>IF(F138&lt;=0,"*",F136/F138)</f>
        <v>#DIV/0!</v>
      </c>
      <c r="H136" s="41" t="e">
        <f>IF(F138&lt;=0,"*",1-_xlfn.F.DIST(G136,18,60,TRUE))</f>
        <v>#DIV/0!</v>
      </c>
      <c r="I136" s="45"/>
      <c r="J136" s="37"/>
      <c r="K136" s="37"/>
    </row>
    <row r="137" spans="2:11" hidden="1">
      <c r="B137" s="37"/>
      <c r="C137" s="37"/>
      <c r="D137" s="38"/>
      <c r="E137" s="39"/>
      <c r="F137" s="39"/>
      <c r="G137" s="41"/>
      <c r="H137" s="41"/>
      <c r="I137" s="37"/>
      <c r="J137" s="37"/>
      <c r="K137" s="37"/>
    </row>
    <row r="138" spans="2:11" hidden="1">
      <c r="B138" s="37"/>
      <c r="C138" s="37" t="s">
        <v>81</v>
      </c>
      <c r="D138" s="38">
        <v>60</v>
      </c>
      <c r="E138" s="39" t="e">
        <f>E140-E132-E134-E136</f>
        <v>#DIV/0!</v>
      </c>
      <c r="F138" s="39" t="e">
        <f>E138/D138</f>
        <v>#DIV/0!</v>
      </c>
      <c r="G138" s="41"/>
      <c r="H138" s="38"/>
      <c r="I138" s="37"/>
      <c r="J138" s="37"/>
      <c r="K138" s="37"/>
    </row>
    <row r="139" spans="2:11" hidden="1">
      <c r="B139" s="37"/>
      <c r="C139" s="37"/>
      <c r="D139" s="38"/>
      <c r="E139" s="39"/>
      <c r="G139" s="41"/>
      <c r="H139" s="38"/>
      <c r="J139" s="119"/>
      <c r="K139" s="37"/>
    </row>
    <row r="140" spans="2:11" hidden="1">
      <c r="B140" s="37"/>
      <c r="C140" s="37" t="s">
        <v>31</v>
      </c>
      <c r="D140" s="38">
        <v>89</v>
      </c>
      <c r="E140" s="39">
        <f>SUM(E107:N109)+SUM(E114:N116)+SUM(E121:N123)</f>
        <v>0</v>
      </c>
      <c r="F140" s="39"/>
      <c r="G140" s="41"/>
      <c r="H140" s="38"/>
      <c r="I140" s="37"/>
      <c r="J140" s="37"/>
      <c r="K140" s="37"/>
    </row>
    <row r="141" spans="2:11" hidden="1">
      <c r="B141" s="37"/>
      <c r="C141" s="37"/>
      <c r="D141" s="38"/>
      <c r="E141" s="39"/>
      <c r="F141" s="42"/>
      <c r="G141" s="43"/>
      <c r="H141" s="42"/>
      <c r="I141" s="37"/>
      <c r="J141" s="37"/>
      <c r="K141" s="37"/>
    </row>
    <row r="142" spans="2:11" hidden="1">
      <c r="B142" s="37"/>
      <c r="C142" s="37"/>
      <c r="D142" s="37"/>
      <c r="E142" s="42"/>
      <c r="F142" s="42"/>
      <c r="G142" s="43"/>
      <c r="H142" s="37"/>
      <c r="I142" s="37"/>
      <c r="J142" s="37"/>
      <c r="K142" s="37"/>
    </row>
    <row r="143" spans="2:11" hidden="1">
      <c r="B143" s="37"/>
      <c r="C143" s="44" t="s">
        <v>50</v>
      </c>
      <c r="D143" s="37"/>
      <c r="E143" s="37"/>
      <c r="F143" s="37"/>
      <c r="G143" s="37"/>
      <c r="H143" s="37"/>
      <c r="I143" s="37"/>
      <c r="J143" s="37"/>
      <c r="K143" s="37"/>
    </row>
    <row r="144" spans="2:11" hidden="1">
      <c r="B144" s="37"/>
      <c r="C144" s="1"/>
      <c r="D144" s="37"/>
      <c r="E144" s="37"/>
      <c r="F144" s="37"/>
      <c r="G144" s="37"/>
      <c r="H144" s="37"/>
      <c r="I144" s="37"/>
      <c r="J144" s="37"/>
      <c r="K144" s="37"/>
    </row>
    <row r="145" spans="2:17" s="35" customFormat="1" ht="45" hidden="1">
      <c r="B145" s="45"/>
      <c r="C145" s="46" t="s">
        <v>32</v>
      </c>
      <c r="D145" s="47" t="s">
        <v>33</v>
      </c>
      <c r="E145" s="61" t="s">
        <v>56</v>
      </c>
      <c r="F145" s="53" t="s">
        <v>53</v>
      </c>
      <c r="G145" s="47" t="s">
        <v>34</v>
      </c>
      <c r="H145" s="45"/>
      <c r="I145" s="45"/>
      <c r="J145" s="45"/>
      <c r="K145" s="45"/>
    </row>
    <row r="146" spans="2:17" s="35" customFormat="1" hidden="1">
      <c r="B146" s="45" t="s">
        <v>81</v>
      </c>
      <c r="C146" s="90" t="e">
        <f>IF(F138&gt;0,F138,0)</f>
        <v>#DIV/0!</v>
      </c>
      <c r="D146" s="40" t="e">
        <f t="shared" ref="D146:D152" si="22">SQRT(C146)</f>
        <v>#DIV/0!</v>
      </c>
      <c r="E146" s="48" t="e">
        <f>6*D146</f>
        <v>#DIV/0!</v>
      </c>
      <c r="F146" s="63" t="e">
        <f t="shared" ref="F146:F152" si="23">E146/$E$152</f>
        <v>#DIV/0!</v>
      </c>
      <c r="G146" s="63" t="e">
        <f>C146/$C$152</f>
        <v>#DIV/0!</v>
      </c>
      <c r="H146" s="45"/>
      <c r="I146" s="45"/>
      <c r="J146" s="45"/>
      <c r="K146" s="45"/>
    </row>
    <row r="147" spans="2:17" s="35" customFormat="1" hidden="1">
      <c r="B147" s="45" t="s">
        <v>75</v>
      </c>
      <c r="C147" s="90" t="e">
        <f>IF(SUM(C148:C149)&gt;0,SUM(C148:C149),0)</f>
        <v>#DIV/0!</v>
      </c>
      <c r="D147" s="40" t="e">
        <f t="shared" si="22"/>
        <v>#DIV/0!</v>
      </c>
      <c r="E147" s="48" t="e">
        <f>6*D147</f>
        <v>#DIV/0!</v>
      </c>
      <c r="F147" s="63" t="e">
        <f>E147/E152</f>
        <v>#DIV/0!</v>
      </c>
      <c r="G147" s="63" t="e">
        <f>E147/E152</f>
        <v>#DIV/0!</v>
      </c>
      <c r="H147" s="45"/>
      <c r="I147" s="45"/>
      <c r="J147" s="45"/>
      <c r="K147" s="45"/>
    </row>
    <row r="148" spans="2:17" s="35" customFormat="1" hidden="1">
      <c r="B148" s="45" t="s">
        <v>76</v>
      </c>
      <c r="C148" s="109" t="e">
        <f>IF((F132-F136)&gt;0,(F132-F136)/(10*3),0)</f>
        <v>#DIV/0!</v>
      </c>
      <c r="D148" s="48" t="e">
        <f t="shared" si="22"/>
        <v>#DIV/0!</v>
      </c>
      <c r="E148" s="48" t="e">
        <f t="shared" ref="E148:E152" si="24">6*D148</f>
        <v>#DIV/0!</v>
      </c>
      <c r="F148" s="63" t="e">
        <f t="shared" si="23"/>
        <v>#DIV/0!</v>
      </c>
      <c r="G148" s="63" t="e">
        <f t="shared" ref="G148:G151" si="25">C148/$C$152</f>
        <v>#DIV/0!</v>
      </c>
      <c r="H148" s="45"/>
      <c r="I148" s="45"/>
      <c r="J148" s="45"/>
      <c r="K148" s="45"/>
    </row>
    <row r="149" spans="2:17" s="35" customFormat="1" hidden="1">
      <c r="B149" s="45" t="s">
        <v>77</v>
      </c>
      <c r="C149" s="90" t="e">
        <f>IF((F136-F138)&gt;0,(F136-F138)/3,0)</f>
        <v>#DIV/0!</v>
      </c>
      <c r="D149" s="48" t="e">
        <f t="shared" si="22"/>
        <v>#DIV/0!</v>
      </c>
      <c r="E149" s="48" t="e">
        <f t="shared" si="24"/>
        <v>#DIV/0!</v>
      </c>
      <c r="F149" s="63" t="e">
        <f t="shared" si="23"/>
        <v>#DIV/0!</v>
      </c>
      <c r="G149" s="63" t="e">
        <f t="shared" si="25"/>
        <v>#DIV/0!</v>
      </c>
      <c r="H149" s="45"/>
      <c r="I149" s="45"/>
      <c r="J149" s="45"/>
      <c r="K149" s="45"/>
    </row>
    <row r="150" spans="2:17" s="35" customFormat="1" hidden="1">
      <c r="B150" s="45" t="s">
        <v>44</v>
      </c>
      <c r="C150" s="90" t="e">
        <f>C147+C146</f>
        <v>#DIV/0!</v>
      </c>
      <c r="D150" s="48" t="e">
        <f t="shared" si="22"/>
        <v>#DIV/0!</v>
      </c>
      <c r="E150" s="48" t="e">
        <f t="shared" si="24"/>
        <v>#DIV/0!</v>
      </c>
      <c r="F150" s="63" t="e">
        <f t="shared" si="23"/>
        <v>#DIV/0!</v>
      </c>
      <c r="G150" s="63" t="e">
        <f t="shared" si="25"/>
        <v>#DIV/0!</v>
      </c>
      <c r="H150" s="45"/>
      <c r="I150" s="45"/>
      <c r="J150" s="45"/>
      <c r="K150" s="45"/>
    </row>
    <row r="151" spans="2:17" s="35" customFormat="1" hidden="1">
      <c r="B151" s="45" t="s">
        <v>45</v>
      </c>
      <c r="C151" s="90" t="e">
        <f>(F134-F136)/(3*3)</f>
        <v>#DIV/0!</v>
      </c>
      <c r="D151" s="48" t="e">
        <f t="shared" si="22"/>
        <v>#DIV/0!</v>
      </c>
      <c r="E151" s="48" t="e">
        <f t="shared" si="24"/>
        <v>#DIV/0!</v>
      </c>
      <c r="F151" s="49" t="e">
        <f t="shared" si="23"/>
        <v>#DIV/0!</v>
      </c>
      <c r="G151" s="63" t="e">
        <f t="shared" si="25"/>
        <v>#DIV/0!</v>
      </c>
      <c r="H151" s="45"/>
      <c r="I151" s="45"/>
      <c r="J151" s="45"/>
      <c r="K151" s="45"/>
    </row>
    <row r="152" spans="2:17" s="35" customFormat="1" hidden="1">
      <c r="B152" s="45" t="s">
        <v>31</v>
      </c>
      <c r="C152" s="90" t="e">
        <f>C146+C148+C149+C151</f>
        <v>#DIV/0!</v>
      </c>
      <c r="D152" s="48" t="e">
        <f t="shared" si="22"/>
        <v>#DIV/0!</v>
      </c>
      <c r="E152" s="48" t="e">
        <f t="shared" si="24"/>
        <v>#DIV/0!</v>
      </c>
      <c r="F152" s="49" t="e">
        <f t="shared" si="23"/>
        <v>#DIV/0!</v>
      </c>
      <c r="G152" s="63"/>
      <c r="H152" s="45"/>
      <c r="I152" s="45"/>
      <c r="J152" s="45"/>
      <c r="K152" s="45"/>
    </row>
    <row r="153" spans="2:17" hidden="1">
      <c r="B153" s="37"/>
      <c r="C153" s="37"/>
      <c r="D153" s="37"/>
      <c r="E153" s="37"/>
      <c r="F153" s="37"/>
      <c r="G153" s="67"/>
      <c r="H153" s="37"/>
      <c r="I153" s="37"/>
      <c r="J153" s="37"/>
      <c r="K153" s="37"/>
    </row>
    <row r="154" spans="2:17" hidden="1">
      <c r="B154" s="37"/>
      <c r="C154" s="37"/>
      <c r="D154" s="37"/>
      <c r="E154" s="37"/>
      <c r="F154" s="37"/>
      <c r="G154" s="37"/>
      <c r="H154" s="37"/>
      <c r="I154" s="37"/>
      <c r="J154" s="37"/>
      <c r="K154" s="37"/>
    </row>
    <row r="155" spans="2:17" hidden="1">
      <c r="B155" s="37" t="s">
        <v>46</v>
      </c>
      <c r="C155" s="37"/>
      <c r="D155" s="37"/>
      <c r="E155" s="37"/>
      <c r="F155" s="37"/>
      <c r="G155" s="37"/>
      <c r="H155" s="37"/>
      <c r="I155" s="37"/>
      <c r="J155" s="37"/>
      <c r="K155" s="37"/>
    </row>
    <row r="156" spans="2:17" ht="29.1" hidden="1" customHeight="1">
      <c r="B156" s="161" t="s">
        <v>47</v>
      </c>
      <c r="C156" s="161"/>
      <c r="D156" s="161"/>
      <c r="E156" s="161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  <c r="P156" s="161"/>
      <c r="Q156" s="161"/>
    </row>
    <row r="157" spans="2:17" hidden="1">
      <c r="B157" s="91"/>
      <c r="C157" s="91"/>
      <c r="D157" s="91"/>
      <c r="E157" s="91"/>
      <c r="F157" s="91"/>
      <c r="G157" s="91"/>
      <c r="H157" s="91"/>
      <c r="I157" s="91"/>
      <c r="J157" s="91"/>
      <c r="K157" s="91"/>
    </row>
    <row r="158" spans="2:17" hidden="1">
      <c r="B158" s="37"/>
      <c r="C158" s="37"/>
      <c r="D158" s="37"/>
      <c r="E158" s="42"/>
      <c r="F158" s="42"/>
      <c r="G158" s="43"/>
      <c r="H158" s="37"/>
      <c r="I158" s="37"/>
      <c r="J158" s="37"/>
      <c r="K158" s="37"/>
    </row>
    <row r="159" spans="2:17" hidden="1">
      <c r="B159" s="37"/>
      <c r="C159" s="1" t="s">
        <v>52</v>
      </c>
      <c r="D159" s="37"/>
      <c r="E159" s="42"/>
      <c r="F159" s="42"/>
      <c r="G159" s="43"/>
      <c r="H159" s="37"/>
      <c r="I159" s="37"/>
      <c r="J159" s="37"/>
      <c r="K159" s="37"/>
    </row>
    <row r="160" spans="2:17" hidden="1">
      <c r="B160" s="37"/>
      <c r="C160" s="37"/>
      <c r="D160" s="37"/>
      <c r="E160" s="42"/>
      <c r="F160" s="42"/>
      <c r="G160" s="43"/>
      <c r="H160" s="37"/>
      <c r="I160" s="37"/>
      <c r="J160" s="37"/>
      <c r="K160" s="37"/>
    </row>
    <row r="161" spans="2:11" ht="26.25" hidden="1">
      <c r="B161" s="37"/>
      <c r="C161" s="34" t="s">
        <v>48</v>
      </c>
      <c r="D161" s="21" t="s">
        <v>23</v>
      </c>
      <c r="E161" s="50" t="s">
        <v>24</v>
      </c>
      <c r="F161" s="50" t="s">
        <v>25</v>
      </c>
      <c r="G161" s="51" t="s">
        <v>26</v>
      </c>
      <c r="H161" s="21" t="s">
        <v>27</v>
      </c>
      <c r="I161" s="37"/>
      <c r="J161" s="37"/>
      <c r="K161" s="37"/>
    </row>
    <row r="162" spans="2:11" hidden="1">
      <c r="B162" s="37"/>
      <c r="C162" s="37"/>
      <c r="D162" s="38"/>
      <c r="E162" s="42"/>
      <c r="F162" s="42"/>
      <c r="G162" s="43"/>
      <c r="H162" s="37"/>
      <c r="I162" s="37"/>
      <c r="J162" s="37"/>
      <c r="K162" s="37"/>
    </row>
    <row r="163" spans="2:11" hidden="1">
      <c r="B163" s="37"/>
      <c r="C163" s="37" t="s">
        <v>75</v>
      </c>
      <c r="D163" s="38">
        <v>2</v>
      </c>
      <c r="E163" s="39" t="e">
        <f>E132</f>
        <v>#DIV/0!</v>
      </c>
      <c r="F163" s="39" t="e">
        <f>F132</f>
        <v>#DIV/0!</v>
      </c>
      <c r="G163" s="41" t="e">
        <f>IF(F167&lt;=0,"*",F163/F167)</f>
        <v>#DIV/0!</v>
      </c>
      <c r="H163" s="41" t="str">
        <f>IF(F137&lt;=0,"*",1-_xlfn.F.DIST(G163,2,60, TRUE))</f>
        <v>*</v>
      </c>
      <c r="I163" s="37"/>
      <c r="J163" s="37"/>
      <c r="K163" s="37"/>
    </row>
    <row r="164" spans="2:11" hidden="1">
      <c r="B164" s="37"/>
      <c r="C164" s="37"/>
      <c r="D164" s="38"/>
      <c r="E164" s="39"/>
      <c r="F164" s="39"/>
      <c r="G164" s="41"/>
      <c r="H164" s="41"/>
      <c r="I164" s="37"/>
      <c r="J164" s="37"/>
      <c r="K164" s="37"/>
    </row>
    <row r="165" spans="2:11" hidden="1">
      <c r="B165" s="37"/>
      <c r="C165" s="37" t="s">
        <v>29</v>
      </c>
      <c r="D165" s="38">
        <v>9</v>
      </c>
      <c r="E165" s="39" t="e">
        <f>E134</f>
        <v>#DIV/0!</v>
      </c>
      <c r="F165" s="39" t="e">
        <f>F134</f>
        <v>#DIV/0!</v>
      </c>
      <c r="G165" s="41" t="e">
        <f>IF(F167&lt;=0,"*",F165/F167)</f>
        <v>#DIV/0!</v>
      </c>
      <c r="H165" s="41" t="e">
        <f>IF(F167&lt;=0,"*",1-_xlfn.F.DIST(G165,9,60, TRUE))</f>
        <v>#DIV/0!</v>
      </c>
      <c r="I165" s="37"/>
      <c r="J165" s="37"/>
      <c r="K165" s="37"/>
    </row>
    <row r="166" spans="2:11" hidden="1">
      <c r="B166" s="37"/>
      <c r="C166" s="37"/>
      <c r="D166" s="38"/>
      <c r="E166" s="39"/>
      <c r="F166" s="39"/>
      <c r="G166" s="41"/>
      <c r="H166" s="38"/>
      <c r="I166" s="37"/>
      <c r="J166" s="37"/>
      <c r="K166" s="37"/>
    </row>
    <row r="167" spans="2:11" hidden="1">
      <c r="B167" s="37"/>
      <c r="C167" s="37" t="s">
        <v>81</v>
      </c>
      <c r="D167" s="38">
        <f>10*3*3-10-3+1</f>
        <v>78</v>
      </c>
      <c r="E167" s="39" t="e">
        <f>E138+E136</f>
        <v>#DIV/0!</v>
      </c>
      <c r="F167" s="39" t="e">
        <f>E167/D167</f>
        <v>#DIV/0!</v>
      </c>
      <c r="G167" s="41"/>
      <c r="H167" s="41"/>
      <c r="I167" s="37"/>
      <c r="J167" s="37"/>
      <c r="K167" s="37"/>
    </row>
    <row r="168" spans="2:11" hidden="1">
      <c r="B168" s="37"/>
      <c r="C168" s="37"/>
      <c r="D168" s="38"/>
      <c r="E168" s="52"/>
      <c r="F168" s="39"/>
      <c r="G168" s="41"/>
      <c r="H168" s="38"/>
      <c r="I168" s="37"/>
      <c r="J168" s="37"/>
      <c r="K168" s="37"/>
    </row>
    <row r="169" spans="2:11" hidden="1">
      <c r="B169" s="37"/>
      <c r="C169" s="37" t="s">
        <v>31</v>
      </c>
      <c r="D169" s="38">
        <v>89</v>
      </c>
      <c r="E169" s="39" t="e">
        <f>SUM(E163:E167)</f>
        <v>#DIV/0!</v>
      </c>
      <c r="F169" s="39"/>
      <c r="G169" s="41"/>
      <c r="H169" s="38"/>
      <c r="I169" s="37"/>
      <c r="J169" s="37"/>
      <c r="K169" s="37"/>
    </row>
    <row r="170" spans="2:11" hidden="1">
      <c r="B170" s="37"/>
      <c r="C170" s="37"/>
      <c r="D170" s="37"/>
      <c r="E170" s="52"/>
      <c r="F170" s="42"/>
      <c r="G170" s="43"/>
      <c r="H170" s="37"/>
      <c r="I170" s="37"/>
      <c r="J170" s="37"/>
      <c r="K170" s="37"/>
    </row>
    <row r="171" spans="2:11" hidden="1">
      <c r="B171" s="37"/>
      <c r="C171" s="37"/>
      <c r="D171" s="37"/>
      <c r="E171" s="42"/>
      <c r="F171" s="42"/>
      <c r="G171" s="43"/>
      <c r="H171" s="37"/>
      <c r="I171" s="37"/>
      <c r="J171" s="37"/>
      <c r="K171" s="37"/>
    </row>
    <row r="172" spans="2:11" hidden="1">
      <c r="B172" s="37"/>
      <c r="C172" s="44" t="s">
        <v>49</v>
      </c>
      <c r="D172" s="37"/>
      <c r="E172" s="37"/>
      <c r="F172" s="37"/>
      <c r="G172" s="37"/>
      <c r="H172" s="37"/>
      <c r="I172" s="37"/>
      <c r="J172" s="37"/>
      <c r="K172" s="37"/>
    </row>
    <row r="173" spans="2:11" ht="9" hidden="1" customHeight="1">
      <c r="B173" s="37"/>
      <c r="C173" s="37"/>
      <c r="D173" s="37"/>
      <c r="E173" s="37"/>
      <c r="F173" s="37"/>
      <c r="G173" s="37"/>
      <c r="H173" s="37"/>
      <c r="I173" s="37"/>
      <c r="J173" s="37"/>
      <c r="K173" s="37"/>
    </row>
    <row r="174" spans="2:11" ht="48" hidden="1" customHeight="1">
      <c r="B174" s="37"/>
      <c r="C174" s="53" t="s">
        <v>32</v>
      </c>
      <c r="D174" s="54" t="s">
        <v>33</v>
      </c>
      <c r="E174" s="61" t="s">
        <v>56</v>
      </c>
      <c r="F174" s="53" t="s">
        <v>53</v>
      </c>
      <c r="G174" s="54" t="s">
        <v>34</v>
      </c>
      <c r="H174" s="7"/>
      <c r="I174" s="37"/>
      <c r="J174" s="37"/>
      <c r="K174" s="37"/>
    </row>
    <row r="175" spans="2:11" hidden="1">
      <c r="B175" s="37" t="s">
        <v>81</v>
      </c>
      <c r="C175" s="55" t="e">
        <f>IF((E138+E136)&lt;0,0,(E138+E136)/(10*3*3-10-3+1))</f>
        <v>#DIV/0!</v>
      </c>
      <c r="D175" s="55" t="e">
        <f>SQRT(C175)</f>
        <v>#DIV/0!</v>
      </c>
      <c r="E175" s="55" t="e">
        <f>6*D175</f>
        <v>#DIV/0!</v>
      </c>
      <c r="F175" s="62" t="e">
        <f>E175/$E$179</f>
        <v>#DIV/0!</v>
      </c>
      <c r="G175" s="62" t="e">
        <f>C175/$C$179</f>
        <v>#DIV/0!</v>
      </c>
      <c r="H175" s="7"/>
      <c r="I175" s="37"/>
      <c r="J175" s="37"/>
      <c r="K175" s="37"/>
    </row>
    <row r="176" spans="2:11" hidden="1">
      <c r="B176" s="37" t="s">
        <v>75</v>
      </c>
      <c r="C176" s="56" t="e">
        <f>IF((F163-F167)&lt;0,0, (F163-F167)/(10*3))</f>
        <v>#DIV/0!</v>
      </c>
      <c r="D176" s="55" t="e">
        <f>SQRT(C176)</f>
        <v>#DIV/0!</v>
      </c>
      <c r="E176" s="55" t="e">
        <f t="shared" ref="E176:E179" si="26">6*D176</f>
        <v>#DIV/0!</v>
      </c>
      <c r="F176" s="62" t="e">
        <f>E176/$E$179</f>
        <v>#DIV/0!</v>
      </c>
      <c r="G176" s="62" t="e">
        <f>C176/$C$179</f>
        <v>#DIV/0!</v>
      </c>
      <c r="H176" s="7"/>
      <c r="I176" s="37"/>
      <c r="J176" s="37"/>
      <c r="K176" s="37"/>
    </row>
    <row r="177" spans="2:11" hidden="1">
      <c r="B177" s="37" t="s">
        <v>44</v>
      </c>
      <c r="C177" s="55" t="e">
        <f>C175+C176</f>
        <v>#DIV/0!</v>
      </c>
      <c r="D177" s="55" t="e">
        <f>SQRT(C177)</f>
        <v>#DIV/0!</v>
      </c>
      <c r="E177" s="55" t="e">
        <f t="shared" si="26"/>
        <v>#DIV/0!</v>
      </c>
      <c r="F177" s="62" t="e">
        <f>E177/$E$179</f>
        <v>#DIV/0!</v>
      </c>
      <c r="G177" s="62" t="e">
        <f>C177/$C$179</f>
        <v>#DIV/0!</v>
      </c>
      <c r="H177" s="7"/>
      <c r="I177" s="37"/>
      <c r="J177" s="37"/>
      <c r="K177" s="37"/>
    </row>
    <row r="178" spans="2:11" hidden="1">
      <c r="B178" s="37" t="s">
        <v>45</v>
      </c>
      <c r="C178" s="55" t="e">
        <f>IF((F165-F167)&lt;0,0,(F165-F167)/(3*3))</f>
        <v>#DIV/0!</v>
      </c>
      <c r="D178" s="55" t="e">
        <f>SQRT(C178)</f>
        <v>#DIV/0!</v>
      </c>
      <c r="E178" s="55" t="e">
        <f t="shared" si="26"/>
        <v>#DIV/0!</v>
      </c>
      <c r="F178" s="62" t="e">
        <f>E178/$E$179</f>
        <v>#DIV/0!</v>
      </c>
      <c r="G178" s="62" t="e">
        <f>C178/$C$179</f>
        <v>#DIV/0!</v>
      </c>
      <c r="H178" s="7"/>
      <c r="I178" s="37"/>
      <c r="J178" s="37"/>
      <c r="K178" s="37"/>
    </row>
    <row r="179" spans="2:11" hidden="1">
      <c r="B179" s="37" t="s">
        <v>31</v>
      </c>
      <c r="C179" s="55" t="e">
        <f>C177+C178</f>
        <v>#DIV/0!</v>
      </c>
      <c r="D179" s="55" t="e">
        <f>SQRT(C179)</f>
        <v>#DIV/0!</v>
      </c>
      <c r="E179" s="55" t="e">
        <f t="shared" si="26"/>
        <v>#DIV/0!</v>
      </c>
      <c r="F179" s="62" t="e">
        <f>E179/$E$179</f>
        <v>#DIV/0!</v>
      </c>
      <c r="G179" s="62"/>
      <c r="H179" s="7"/>
      <c r="I179" s="37"/>
      <c r="J179" s="37"/>
      <c r="K179" s="37"/>
    </row>
    <row r="180" spans="2:11" hidden="1">
      <c r="B180" s="37"/>
      <c r="C180" s="37"/>
      <c r="D180" s="37"/>
      <c r="E180" s="37"/>
      <c r="F180" s="37"/>
      <c r="G180" s="67"/>
      <c r="H180" s="37"/>
      <c r="I180" s="37"/>
      <c r="J180" s="37"/>
      <c r="K180" s="37"/>
    </row>
    <row r="181" spans="2:11">
      <c r="B181" s="37"/>
      <c r="C181" s="37"/>
      <c r="D181" s="37"/>
      <c r="E181" s="37"/>
      <c r="F181" s="37"/>
      <c r="G181" s="37"/>
      <c r="H181" s="37"/>
      <c r="I181" s="37"/>
      <c r="J181" s="37"/>
      <c r="K181" s="37"/>
    </row>
    <row r="182" spans="2:11">
      <c r="B182" s="37"/>
      <c r="C182" s="37"/>
      <c r="D182" s="37"/>
      <c r="E182" s="37"/>
      <c r="F182" s="37"/>
      <c r="G182" s="37"/>
      <c r="H182" s="37"/>
      <c r="I182" s="37"/>
      <c r="J182" s="37"/>
      <c r="K182" s="37"/>
    </row>
    <row r="183" spans="2:11">
      <c r="B183" s="37"/>
      <c r="C183" s="37"/>
      <c r="D183" s="37"/>
      <c r="E183" s="37"/>
      <c r="F183" s="37"/>
      <c r="G183" s="37"/>
      <c r="H183" s="37"/>
      <c r="I183" s="37"/>
      <c r="J183" s="37"/>
      <c r="K183" s="37"/>
    </row>
    <row r="184" spans="2:11">
      <c r="B184" s="37"/>
      <c r="C184" s="37"/>
      <c r="D184" s="37"/>
      <c r="E184" s="37"/>
      <c r="F184" s="37"/>
      <c r="G184" s="37"/>
      <c r="H184" s="37"/>
      <c r="I184" s="37"/>
      <c r="J184" s="37"/>
      <c r="K184" s="37"/>
    </row>
    <row r="185" spans="2:11">
      <c r="B185" s="37"/>
      <c r="C185" s="37"/>
      <c r="D185" s="37"/>
      <c r="E185" s="37"/>
      <c r="F185" s="37"/>
      <c r="G185" s="37"/>
      <c r="H185" s="37"/>
      <c r="I185" s="37"/>
      <c r="J185" s="37"/>
      <c r="K185" s="37"/>
    </row>
    <row r="186" spans="2:11">
      <c r="B186" s="37"/>
      <c r="C186" s="37"/>
      <c r="D186" s="37"/>
      <c r="E186" s="37"/>
      <c r="F186" s="37"/>
      <c r="G186" s="37"/>
      <c r="H186" s="37"/>
      <c r="I186" s="37"/>
      <c r="J186" s="37"/>
      <c r="K186" s="37"/>
    </row>
    <row r="187" spans="2:11">
      <c r="B187" s="37"/>
      <c r="C187" s="37"/>
      <c r="D187" s="37"/>
      <c r="E187" s="37"/>
      <c r="F187" s="37"/>
      <c r="G187" s="37"/>
      <c r="H187" s="37"/>
      <c r="I187" s="37"/>
      <c r="J187" s="37"/>
      <c r="K187" s="37"/>
    </row>
    <row r="188" spans="2:11">
      <c r="B188" s="37"/>
      <c r="C188" s="37"/>
      <c r="D188" s="37"/>
      <c r="E188" s="37"/>
      <c r="F188" s="37"/>
      <c r="G188" s="37"/>
      <c r="H188" s="37"/>
      <c r="I188" s="37"/>
      <c r="J188" s="37"/>
      <c r="K188" s="37"/>
    </row>
    <row r="189" spans="2:11">
      <c r="B189" s="37"/>
      <c r="C189" s="37"/>
      <c r="D189" s="37"/>
      <c r="E189" s="37"/>
      <c r="F189" s="37"/>
      <c r="G189" s="37"/>
      <c r="H189" s="37"/>
      <c r="I189" s="37"/>
      <c r="J189" s="37"/>
      <c r="K189" s="37"/>
    </row>
    <row r="190" spans="2:11">
      <c r="B190" s="37"/>
      <c r="C190" s="37"/>
      <c r="D190" s="37"/>
      <c r="E190" s="37"/>
      <c r="F190" s="37"/>
      <c r="G190" s="37"/>
      <c r="H190" s="37"/>
      <c r="I190" s="37"/>
      <c r="J190" s="37"/>
      <c r="K190" s="37"/>
    </row>
    <row r="191" spans="2:11">
      <c r="B191" s="37"/>
      <c r="C191" s="37"/>
      <c r="D191" s="37"/>
      <c r="E191" s="37"/>
      <c r="F191" s="37"/>
      <c r="G191" s="37"/>
      <c r="H191" s="37"/>
      <c r="I191" s="37"/>
      <c r="J191" s="37"/>
      <c r="K191" s="37"/>
    </row>
    <row r="192" spans="2:11">
      <c r="B192" s="37"/>
      <c r="C192" s="37"/>
      <c r="D192" s="37"/>
      <c r="E192" s="37"/>
      <c r="F192" s="37"/>
      <c r="G192" s="37"/>
      <c r="H192" s="37"/>
      <c r="I192" s="37"/>
      <c r="J192" s="37"/>
      <c r="K192" s="37"/>
    </row>
    <row r="193" spans="2:11">
      <c r="B193" s="37"/>
      <c r="C193" s="37"/>
      <c r="D193" s="37"/>
      <c r="E193" s="37"/>
      <c r="F193" s="37"/>
      <c r="G193" s="37"/>
      <c r="H193" s="37"/>
      <c r="I193" s="37"/>
      <c r="J193" s="37"/>
      <c r="K193" s="37"/>
    </row>
    <row r="194" spans="2:11">
      <c r="B194" s="37"/>
      <c r="C194" s="37"/>
      <c r="D194" s="37"/>
      <c r="E194" s="37"/>
      <c r="F194" s="37"/>
      <c r="G194" s="37"/>
      <c r="H194" s="37"/>
      <c r="I194" s="37"/>
      <c r="J194" s="37"/>
      <c r="K194" s="37"/>
    </row>
    <row r="195" spans="2:11">
      <c r="B195" s="37"/>
      <c r="C195" s="37"/>
      <c r="D195" s="37"/>
      <c r="E195" s="37"/>
      <c r="F195" s="37"/>
      <c r="G195" s="37"/>
      <c r="H195" s="37"/>
      <c r="I195" s="37"/>
      <c r="J195" s="37"/>
      <c r="K195" s="37"/>
    </row>
    <row r="196" spans="2:11">
      <c r="B196" s="37"/>
      <c r="C196" s="37"/>
      <c r="D196" s="37"/>
      <c r="E196" s="37"/>
      <c r="F196" s="37"/>
      <c r="G196" s="37"/>
      <c r="H196" s="37"/>
      <c r="I196" s="37"/>
      <c r="J196" s="37"/>
      <c r="K196" s="37"/>
    </row>
    <row r="197" spans="2:11">
      <c r="B197" s="37"/>
      <c r="C197" s="37"/>
      <c r="D197" s="37"/>
      <c r="E197" s="37"/>
      <c r="F197" s="37"/>
      <c r="G197" s="37"/>
      <c r="H197" s="37"/>
      <c r="I197" s="37"/>
      <c r="J197" s="37"/>
      <c r="K197" s="37"/>
    </row>
    <row r="198" spans="2:11">
      <c r="B198" s="37"/>
      <c r="C198" s="37"/>
      <c r="D198" s="37"/>
      <c r="E198" s="37"/>
      <c r="F198" s="37"/>
      <c r="G198" s="37"/>
      <c r="H198" s="37"/>
      <c r="I198" s="37"/>
      <c r="J198" s="37"/>
      <c r="K198" s="37"/>
    </row>
    <row r="199" spans="2:11">
      <c r="B199" s="37"/>
      <c r="C199" s="37"/>
      <c r="D199" s="37"/>
      <c r="E199" s="37"/>
      <c r="F199" s="37"/>
      <c r="G199" s="37"/>
      <c r="H199" s="37"/>
      <c r="I199" s="37"/>
      <c r="J199" s="37"/>
      <c r="K199" s="37"/>
    </row>
    <row r="200" spans="2:11">
      <c r="B200" s="37"/>
      <c r="C200" s="37"/>
      <c r="D200" s="37"/>
      <c r="E200" s="37"/>
      <c r="F200" s="37"/>
      <c r="G200" s="37"/>
      <c r="H200" s="37"/>
      <c r="I200" s="37"/>
      <c r="J200" s="37"/>
      <c r="K200" s="37"/>
    </row>
    <row r="201" spans="2:11">
      <c r="B201" s="37"/>
      <c r="C201" s="37"/>
      <c r="D201" s="37"/>
      <c r="E201" s="37"/>
      <c r="F201" s="37"/>
      <c r="G201" s="37"/>
      <c r="H201" s="37"/>
      <c r="I201" s="37"/>
      <c r="J201" s="37"/>
      <c r="K201" s="37"/>
    </row>
    <row r="202" spans="2:11">
      <c r="B202" s="37"/>
      <c r="C202" s="37"/>
      <c r="D202" s="37"/>
      <c r="E202" s="37"/>
      <c r="F202" s="37"/>
      <c r="G202" s="37"/>
      <c r="H202" s="37"/>
      <c r="I202" s="37"/>
      <c r="J202" s="37"/>
      <c r="K202" s="37"/>
    </row>
    <row r="203" spans="2:11">
      <c r="B203" s="37"/>
      <c r="C203" s="37"/>
      <c r="D203" s="37"/>
      <c r="E203" s="37"/>
      <c r="F203" s="37"/>
      <c r="G203" s="37"/>
      <c r="H203" s="37"/>
      <c r="I203" s="37"/>
      <c r="J203" s="37"/>
      <c r="K203" s="37"/>
    </row>
    <row r="204" spans="2:11">
      <c r="B204" s="37"/>
      <c r="C204" s="37"/>
      <c r="D204" s="37"/>
      <c r="E204" s="37"/>
      <c r="F204" s="37"/>
      <c r="G204" s="37"/>
      <c r="H204" s="37"/>
      <c r="I204" s="37"/>
      <c r="J204" s="37"/>
      <c r="K204" s="37"/>
    </row>
    <row r="205" spans="2:11">
      <c r="B205" s="37"/>
      <c r="C205" s="37"/>
      <c r="D205" s="37"/>
      <c r="E205" s="37"/>
      <c r="F205" s="37"/>
      <c r="G205" s="37"/>
      <c r="H205" s="37"/>
      <c r="I205" s="37"/>
      <c r="J205" s="37"/>
      <c r="K205" s="37"/>
    </row>
    <row r="206" spans="2:11">
      <c r="B206" s="37"/>
      <c r="C206" s="37"/>
      <c r="D206" s="37"/>
      <c r="E206" s="37"/>
      <c r="F206" s="37"/>
      <c r="G206" s="37"/>
      <c r="H206" s="37"/>
      <c r="I206" s="37"/>
      <c r="J206" s="37"/>
      <c r="K206" s="37"/>
    </row>
    <row r="207" spans="2:11">
      <c r="B207" s="37"/>
      <c r="C207" s="37"/>
      <c r="D207" s="37"/>
      <c r="E207" s="37"/>
      <c r="F207" s="37"/>
      <c r="G207" s="37"/>
      <c r="H207" s="37"/>
      <c r="I207" s="37"/>
      <c r="J207" s="37"/>
      <c r="K207" s="37"/>
    </row>
    <row r="208" spans="2:11">
      <c r="B208" s="37"/>
      <c r="C208" s="37"/>
      <c r="D208" s="37"/>
      <c r="E208" s="37"/>
      <c r="F208" s="37"/>
      <c r="G208" s="37"/>
      <c r="H208" s="37"/>
      <c r="I208" s="37"/>
      <c r="J208" s="37"/>
      <c r="K208" s="37"/>
    </row>
    <row r="209" spans="2:11">
      <c r="B209" s="37"/>
      <c r="C209" s="37"/>
      <c r="D209" s="37"/>
      <c r="E209" s="37"/>
      <c r="F209" s="37"/>
      <c r="G209" s="37"/>
      <c r="H209" s="37"/>
      <c r="I209" s="37"/>
      <c r="J209" s="37"/>
      <c r="K209" s="37"/>
    </row>
  </sheetData>
  <sheetProtection password="C879" sheet="1" objects="1" scenarios="1"/>
  <mergeCells count="40">
    <mergeCell ref="B156:Q156"/>
    <mergeCell ref="M105:M106"/>
    <mergeCell ref="N105:N106"/>
    <mergeCell ref="C107:C109"/>
    <mergeCell ref="C114:C116"/>
    <mergeCell ref="C121:C123"/>
    <mergeCell ref="C104:C106"/>
    <mergeCell ref="D104:D106"/>
    <mergeCell ref="H105:H106"/>
    <mergeCell ref="I105:I106"/>
    <mergeCell ref="J105:J106"/>
    <mergeCell ref="K105:K106"/>
    <mergeCell ref="L105:L106"/>
    <mergeCell ref="E104:N104"/>
    <mergeCell ref="E105:E106"/>
    <mergeCell ref="F105:F106"/>
    <mergeCell ref="O16:O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E16:N16"/>
    <mergeCell ref="J4:N4"/>
    <mergeCell ref="J5:N5"/>
    <mergeCell ref="E6:G6"/>
    <mergeCell ref="J6:K6"/>
    <mergeCell ref="G105:G106"/>
    <mergeCell ref="D4:F4"/>
    <mergeCell ref="D5:F5"/>
    <mergeCell ref="C19:C21"/>
    <mergeCell ref="C25:C27"/>
    <mergeCell ref="C31:C33"/>
    <mergeCell ref="C16:C18"/>
    <mergeCell ref="D16:D18"/>
  </mergeCells>
  <phoneticPr fontId="17" type="noConversion"/>
  <conditionalFormatting sqref="E19">
    <cfRule type="expression" dxfId="14" priority="89">
      <formula>ISBLANK(E19)</formula>
    </cfRule>
  </conditionalFormatting>
  <conditionalFormatting sqref="E20">
    <cfRule type="expression" dxfId="13" priority="14">
      <formula>ISBLANK(E20)</formula>
    </cfRule>
  </conditionalFormatting>
  <conditionalFormatting sqref="E21">
    <cfRule type="expression" dxfId="12" priority="13">
      <formula>ISBLANK(E21)</formula>
    </cfRule>
  </conditionalFormatting>
  <conditionalFormatting sqref="F19">
    <cfRule type="expression" dxfId="11" priority="12">
      <formula>ISBLANK(F19)</formula>
    </cfRule>
  </conditionalFormatting>
  <conditionalFormatting sqref="F20">
    <cfRule type="expression" dxfId="10" priority="11">
      <formula>ISBLANK(F20)</formula>
    </cfRule>
  </conditionalFormatting>
  <conditionalFormatting sqref="F21">
    <cfRule type="expression" dxfId="9" priority="10">
      <formula>ISBLANK(F21)</formula>
    </cfRule>
  </conditionalFormatting>
  <conditionalFormatting sqref="G19">
    <cfRule type="expression" dxfId="8" priority="9">
      <formula>ISBLANK(G19)</formula>
    </cfRule>
  </conditionalFormatting>
  <conditionalFormatting sqref="G20">
    <cfRule type="expression" dxfId="7" priority="8">
      <formula>ISBLANK(G20)</formula>
    </cfRule>
  </conditionalFormatting>
  <conditionalFormatting sqref="G21">
    <cfRule type="expression" dxfId="6" priority="7">
      <formula>ISBLANK(G21)</formula>
    </cfRule>
  </conditionalFormatting>
  <conditionalFormatting sqref="H19">
    <cfRule type="expression" dxfId="5" priority="6">
      <formula>ISBLANK(H19)</formula>
    </cfRule>
  </conditionalFormatting>
  <conditionalFormatting sqref="H20">
    <cfRule type="expression" dxfId="4" priority="5">
      <formula>ISBLANK(H20)</formula>
    </cfRule>
  </conditionalFormatting>
  <conditionalFormatting sqref="H21">
    <cfRule type="expression" dxfId="3" priority="4">
      <formula>ISBLANK(H21)</formula>
    </cfRule>
  </conditionalFormatting>
  <conditionalFormatting sqref="I19:N21">
    <cfRule type="expression" dxfId="2" priority="3">
      <formula>ISBLANK(I19)</formula>
    </cfRule>
  </conditionalFormatting>
  <conditionalFormatting sqref="E25:N27">
    <cfRule type="expression" dxfId="1" priority="2">
      <formula>ISBLANK(E25)</formula>
    </cfRule>
  </conditionalFormatting>
  <conditionalFormatting sqref="E31:N33">
    <cfRule type="expression" dxfId="0" priority="1">
      <formula>ISBLANK(E31)</formula>
    </cfRule>
  </conditionalFormatting>
  <dataValidations count="3">
    <dataValidation type="decimal" showErrorMessage="1" errorTitle="Acceptable P Values" error="Please enter a value from 0.01 to 0.99.  The default value is 0.25." sqref="D8">
      <formula1>0.01</formula1>
      <formula2>0.99</formula2>
    </dataValidation>
    <dataValidation type="decimal" operator="notEqual" allowBlank="1" showInputMessage="1" showErrorMessage="1" errorTitle="Feature Tolerance Value" error="This cell can remain empty, or can show a numerical value other than zero." sqref="D6">
      <formula1>0</formula1>
    </dataValidation>
    <dataValidation type="decimal" allowBlank="1" showErrorMessage="1" errorTitle="Invalid data" error="Please enter a numerical value" sqref="E25:J27 E19:N21">
      <formula1>-100000000</formula1>
      <formula2>100000000</formula2>
    </dataValidation>
  </dataValidations>
  <pageMargins left="0.75" right="0.75" top="1" bottom="1" header="0.5" footer="0.5"/>
  <pageSetup scale="70" orientation="landscape" horizontalDpi="4294967292" verticalDpi="429496729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129"/>
  <sheetViews>
    <sheetView showGridLines="0" zoomScale="115" zoomScaleNormal="115" zoomScalePageLayoutView="150" workbookViewId="0">
      <selection activeCell="G2" sqref="G2"/>
    </sheetView>
  </sheetViews>
  <sheetFormatPr defaultColWidth="11" defaultRowHeight="15.75"/>
  <cols>
    <col min="1" max="1" width="2.625" customWidth="1"/>
    <col min="3" max="3" width="12.5" customWidth="1"/>
    <col min="4" max="4" width="12" style="22" customWidth="1"/>
    <col min="5" max="6" width="14" style="22" customWidth="1"/>
    <col min="7" max="7" width="12.5" style="22" customWidth="1"/>
    <col min="8" max="8" width="12.5" customWidth="1"/>
    <col min="11" max="11" width="12.875" bestFit="1" customWidth="1"/>
  </cols>
  <sheetData>
    <row r="1" spans="2:12" ht="5.0999999999999996" customHeight="1"/>
    <row r="2" spans="2:12" ht="21.95" customHeight="1">
      <c r="B2" s="84" t="s">
        <v>36</v>
      </c>
      <c r="G2" s="3"/>
      <c r="L2" s="31"/>
    </row>
    <row r="3" spans="2:12" ht="8.1" customHeight="1">
      <c r="B3" s="94"/>
      <c r="L3" s="31"/>
    </row>
    <row r="4" spans="2:12">
      <c r="B4" s="170" t="s">
        <v>38</v>
      </c>
      <c r="C4" s="170"/>
      <c r="D4" s="168">
        <f>'Data Entry'!D4</f>
        <v>0</v>
      </c>
      <c r="E4" s="168"/>
      <c r="F4" s="168"/>
      <c r="G4" s="29"/>
      <c r="H4" s="27" t="s">
        <v>39</v>
      </c>
      <c r="I4" s="26"/>
      <c r="J4" s="168">
        <f>'Data Entry'!J4:N4</f>
        <v>0</v>
      </c>
      <c r="K4" s="168"/>
      <c r="L4" s="168"/>
    </row>
    <row r="5" spans="2:12">
      <c r="B5" s="27" t="s">
        <v>4</v>
      </c>
      <c r="C5" s="27"/>
      <c r="D5" s="168">
        <f>'Data Entry'!D5</f>
        <v>0</v>
      </c>
      <c r="E5" s="168"/>
      <c r="F5" s="168"/>
      <c r="G5" s="29"/>
      <c r="H5" s="27" t="s">
        <v>5</v>
      </c>
      <c r="I5" s="26"/>
      <c r="J5" s="168">
        <f>'Data Entry'!J5:N5</f>
        <v>0</v>
      </c>
      <c r="K5" s="168"/>
      <c r="L5" s="168"/>
    </row>
    <row r="6" spans="2:12">
      <c r="B6" s="27" t="s">
        <v>6</v>
      </c>
      <c r="C6" s="27"/>
      <c r="D6" s="168">
        <f>'Data Entry'!D6</f>
        <v>0</v>
      </c>
      <c r="E6" s="168"/>
      <c r="F6" s="168"/>
      <c r="G6" s="29"/>
      <c r="H6" s="27" t="s">
        <v>7</v>
      </c>
      <c r="I6" s="26"/>
      <c r="J6" s="169">
        <f>'Data Entry'!J6:N6</f>
        <v>0</v>
      </c>
      <c r="K6" s="169"/>
      <c r="L6" s="169"/>
    </row>
    <row r="7" spans="2:12">
      <c r="B7" s="27"/>
      <c r="C7" s="27"/>
      <c r="D7" s="107"/>
      <c r="E7" s="107"/>
      <c r="F7" s="107"/>
      <c r="G7" s="29"/>
      <c r="H7" s="27"/>
      <c r="I7" s="26"/>
      <c r="J7" s="108"/>
      <c r="K7" s="108"/>
      <c r="L7" s="108"/>
    </row>
    <row r="8" spans="2:12">
      <c r="B8" s="27"/>
      <c r="C8" s="27"/>
      <c r="D8" s="103"/>
      <c r="E8" s="103"/>
      <c r="F8" s="103"/>
      <c r="G8" s="29"/>
      <c r="H8" s="27"/>
      <c r="I8" s="26"/>
      <c r="J8" s="104"/>
      <c r="K8" s="104"/>
      <c r="L8" s="104"/>
    </row>
    <row r="9" spans="2:12" ht="21.95" customHeight="1">
      <c r="B9" s="112" t="s">
        <v>82</v>
      </c>
      <c r="C9" s="27"/>
      <c r="D9" s="168"/>
      <c r="E9" s="168"/>
      <c r="F9" s="168"/>
      <c r="G9" s="29"/>
      <c r="H9" s="28"/>
      <c r="I9" s="26"/>
      <c r="J9" s="75"/>
      <c r="K9" s="26"/>
      <c r="L9" s="26"/>
    </row>
    <row r="10" spans="2:12" ht="35.1" customHeight="1">
      <c r="B10" s="116"/>
      <c r="C10" s="115"/>
      <c r="D10" s="117" t="s">
        <v>53</v>
      </c>
      <c r="E10" s="113" t="s">
        <v>40</v>
      </c>
      <c r="G10" s="29"/>
      <c r="H10" s="26"/>
      <c r="I10" s="26"/>
      <c r="J10" s="26"/>
      <c r="K10" s="26"/>
      <c r="L10" s="26"/>
    </row>
    <row r="11" spans="2:12" ht="14.1" customHeight="1">
      <c r="B11" s="165" t="s">
        <v>58</v>
      </c>
      <c r="C11" s="165"/>
      <c r="D11" s="134" t="e">
        <f>$G$62</f>
        <v>#DIV/0!</v>
      </c>
      <c r="E11" s="134" t="str">
        <f>$H$62</f>
        <v/>
      </c>
      <c r="G11" s="29"/>
      <c r="H11" s="26"/>
      <c r="I11" s="26"/>
      <c r="J11" s="26"/>
      <c r="K11" s="26"/>
      <c r="L11" s="26"/>
    </row>
    <row r="12" spans="2:12" ht="14.1" customHeight="1">
      <c r="B12" s="165" t="s">
        <v>83</v>
      </c>
      <c r="C12" s="165"/>
      <c r="D12" s="114" t="e">
        <f>$G$63</f>
        <v>#DIV/0!</v>
      </c>
      <c r="E12" s="114" t="str">
        <f>$H$63</f>
        <v/>
      </c>
      <c r="G12" s="29"/>
      <c r="H12" s="26"/>
      <c r="I12" s="26"/>
      <c r="J12" s="26"/>
      <c r="K12" s="26"/>
      <c r="L12" s="26"/>
    </row>
    <row r="13" spans="2:12" ht="14.1" customHeight="1">
      <c r="B13" s="165" t="s">
        <v>80</v>
      </c>
      <c r="C13" s="165"/>
      <c r="D13" s="114" t="e">
        <f>$G$64</f>
        <v>#DIV/0!</v>
      </c>
      <c r="E13" s="114" t="str">
        <f>$H$64</f>
        <v/>
      </c>
      <c r="G13" s="29"/>
      <c r="H13" s="26"/>
      <c r="I13" s="26"/>
      <c r="J13" s="26"/>
      <c r="K13" s="26"/>
      <c r="L13" s="26"/>
    </row>
    <row r="14" spans="2:12">
      <c r="B14" s="165" t="s">
        <v>64</v>
      </c>
      <c r="C14" s="165"/>
      <c r="D14" s="121" t="e">
        <f>G67</f>
        <v>#DIV/0!</v>
      </c>
      <c r="E14" s="114" t="str">
        <f>H67</f>
        <v/>
      </c>
      <c r="F14" s="73"/>
    </row>
    <row r="15" spans="2:12">
      <c r="B15" s="115"/>
      <c r="C15" s="115"/>
      <c r="D15" s="73"/>
      <c r="E15" s="73"/>
      <c r="F15" s="73"/>
    </row>
    <row r="16" spans="2:12">
      <c r="B16" s="115"/>
      <c r="C16" s="115"/>
      <c r="D16" s="73"/>
      <c r="E16" s="73"/>
      <c r="F16" s="73"/>
    </row>
    <row r="17" spans="2:12">
      <c r="B17" s="115"/>
      <c r="C17" s="115"/>
      <c r="D17" s="73"/>
      <c r="E17" s="73"/>
      <c r="F17" s="73"/>
    </row>
    <row r="18" spans="2:12">
      <c r="B18" s="115"/>
      <c r="C18" s="115"/>
      <c r="D18" s="73"/>
      <c r="E18" s="73"/>
      <c r="F18" s="73"/>
    </row>
    <row r="19" spans="2:12">
      <c r="B19" s="115"/>
      <c r="C19" s="115"/>
      <c r="D19" s="73"/>
      <c r="E19" s="73"/>
      <c r="F19" s="73"/>
    </row>
    <row r="20" spans="2:12">
      <c r="B20" s="115"/>
      <c r="C20" s="115"/>
      <c r="D20" s="73"/>
      <c r="E20" s="73"/>
      <c r="F20" s="73"/>
    </row>
    <row r="21" spans="2:12">
      <c r="B21" s="115"/>
      <c r="C21" s="115"/>
      <c r="D21" s="73"/>
      <c r="E21" s="73"/>
      <c r="F21" s="73"/>
    </row>
    <row r="22" spans="2:12" ht="21">
      <c r="B22" s="79" t="s">
        <v>55</v>
      </c>
      <c r="D22" s="98"/>
      <c r="E22" s="98"/>
      <c r="F22" s="98"/>
      <c r="G22" s="98"/>
      <c r="H22" s="99"/>
      <c r="I22" s="99"/>
      <c r="J22" s="99"/>
      <c r="K22" s="99"/>
      <c r="L22" s="99"/>
    </row>
    <row r="23" spans="2:12" s="30" customFormat="1" ht="21.95" customHeight="1">
      <c r="B23" s="76"/>
      <c r="C23" s="76"/>
      <c r="D23" s="100" t="s">
        <v>23</v>
      </c>
      <c r="E23" s="100" t="s">
        <v>24</v>
      </c>
      <c r="F23" s="100" t="s">
        <v>25</v>
      </c>
      <c r="G23" s="100" t="s">
        <v>26</v>
      </c>
      <c r="H23" s="101" t="s">
        <v>27</v>
      </c>
      <c r="I23" s="172"/>
      <c r="J23" s="172"/>
      <c r="K23" s="172"/>
      <c r="L23" s="172"/>
    </row>
    <row r="24" spans="2:12" ht="9.9499999999999993" customHeight="1">
      <c r="B24" s="26"/>
      <c r="C24" s="26"/>
      <c r="D24" s="32"/>
      <c r="E24" s="32"/>
      <c r="F24" s="32"/>
      <c r="G24" s="32"/>
      <c r="H24" s="27"/>
      <c r="I24" s="26"/>
      <c r="J24" s="26"/>
      <c r="K24" s="26"/>
      <c r="L24" s="26"/>
    </row>
    <row r="25" spans="2:12">
      <c r="B25" s="27" t="s">
        <v>12</v>
      </c>
      <c r="C25" s="26"/>
      <c r="D25" s="68">
        <f>'Data Entry'!D134</f>
        <v>9</v>
      </c>
      <c r="E25" s="71" t="e">
        <f>'Data Entry'!E134</f>
        <v>#DIV/0!</v>
      </c>
      <c r="F25" s="70" t="e">
        <f>'Data Entry'!F134</f>
        <v>#DIV/0!</v>
      </c>
      <c r="G25" s="72" t="e">
        <f>'Data Entry'!G134</f>
        <v>#DIV/0!</v>
      </c>
      <c r="H25" s="72" t="e">
        <f>'Data Entry'!H134</f>
        <v>#DIV/0!</v>
      </c>
      <c r="I25" s="69"/>
      <c r="J25" s="69"/>
      <c r="K25" s="69"/>
      <c r="L25" s="26"/>
    </row>
    <row r="26" spans="2:12">
      <c r="B26" s="26"/>
      <c r="C26" s="26"/>
      <c r="D26" s="32"/>
      <c r="E26" s="32"/>
      <c r="F26" s="32"/>
      <c r="G26" s="32"/>
      <c r="H26" s="27"/>
      <c r="I26" s="26"/>
      <c r="J26" s="26"/>
      <c r="K26" s="26"/>
      <c r="L26" s="26"/>
    </row>
    <row r="27" spans="2:12">
      <c r="B27" s="27" t="s">
        <v>28</v>
      </c>
      <c r="C27" s="26"/>
      <c r="D27" s="68">
        <f>'Data Entry'!D132</f>
        <v>2</v>
      </c>
      <c r="E27" s="71" t="e">
        <f>'Data Entry'!E132</f>
        <v>#DIV/0!</v>
      </c>
      <c r="F27" s="70" t="e">
        <f>'Data Entry'!F132</f>
        <v>#DIV/0!</v>
      </c>
      <c r="G27" s="72" t="e">
        <f>'Data Entry'!G132</f>
        <v>#DIV/0!</v>
      </c>
      <c r="H27" s="72" t="e">
        <f>'Data Entry'!H132</f>
        <v>#DIV/0!</v>
      </c>
      <c r="I27" s="26"/>
      <c r="J27" s="26"/>
      <c r="K27" s="26"/>
      <c r="L27" s="26"/>
    </row>
    <row r="28" spans="2:12">
      <c r="B28" s="27"/>
      <c r="C28" s="26"/>
      <c r="D28" s="68"/>
      <c r="E28" s="72"/>
      <c r="F28" s="70"/>
      <c r="G28" s="72"/>
      <c r="H28" s="72"/>
      <c r="I28" s="26"/>
      <c r="J28" s="26"/>
      <c r="K28" s="26"/>
      <c r="L28" s="26"/>
    </row>
    <row r="29" spans="2:12">
      <c r="B29" s="92" t="s">
        <v>65</v>
      </c>
      <c r="C29" s="92"/>
      <c r="D29" s="68">
        <f>'Data Entry'!D136</f>
        <v>18</v>
      </c>
      <c r="E29" s="57" t="e">
        <f>'Data Entry'!E136</f>
        <v>#DIV/0!</v>
      </c>
      <c r="F29" s="58" t="e">
        <f>'Data Entry'!F136</f>
        <v>#DIV/0!</v>
      </c>
      <c r="G29" s="33" t="e">
        <f>'Data Entry'!G136</f>
        <v>#DIV/0!</v>
      </c>
      <c r="H29" s="33" t="e">
        <f>'Data Entry'!H136</f>
        <v>#DIV/0!</v>
      </c>
      <c r="I29" s="173" t="str">
        <f>CONCATENATE("Interaction will be included if p value is less than ",'Data Entry'!D8)</f>
        <v>Interaction will be included if p value is less than 0.25</v>
      </c>
      <c r="J29" s="173"/>
      <c r="K29" s="173"/>
      <c r="L29" s="173"/>
    </row>
    <row r="30" spans="2:12">
      <c r="B30" s="26"/>
      <c r="C30" s="26"/>
      <c r="D30" s="32"/>
      <c r="E30" s="32"/>
      <c r="F30" s="32"/>
      <c r="G30" s="32"/>
      <c r="H30" s="27"/>
      <c r="I30" s="120" t="s">
        <v>88</v>
      </c>
      <c r="J30" s="26"/>
      <c r="K30" s="26"/>
      <c r="L30" s="26"/>
    </row>
    <row r="31" spans="2:12">
      <c r="B31" s="27" t="s">
        <v>30</v>
      </c>
      <c r="C31" s="26"/>
      <c r="D31" s="29">
        <f>'Data Entry'!D138</f>
        <v>60</v>
      </c>
      <c r="E31" s="57" t="e">
        <f>'Data Entry'!E138</f>
        <v>#DIV/0!</v>
      </c>
      <c r="F31" s="58" t="e">
        <f>'Data Entry'!F138</f>
        <v>#DIV/0!</v>
      </c>
      <c r="G31" s="29"/>
      <c r="H31" s="29"/>
      <c r="I31" s="168"/>
      <c r="J31" s="168"/>
      <c r="K31" s="168"/>
      <c r="L31" s="168"/>
    </row>
    <row r="32" spans="2:12">
      <c r="B32" s="27"/>
      <c r="C32" s="26"/>
      <c r="D32" s="29"/>
      <c r="E32" s="33"/>
      <c r="F32" s="33"/>
      <c r="G32" s="29"/>
      <c r="H32" s="29"/>
      <c r="I32" s="74"/>
      <c r="J32" s="26"/>
      <c r="K32" s="26"/>
      <c r="L32" s="26"/>
    </row>
    <row r="33" spans="2:12">
      <c r="B33" s="27" t="s">
        <v>31</v>
      </c>
      <c r="C33" s="26"/>
      <c r="D33" s="29">
        <f>'Data Entry'!D140</f>
        <v>89</v>
      </c>
      <c r="E33" s="57">
        <f>'Data Entry'!E140</f>
        <v>0</v>
      </c>
      <c r="F33" s="29"/>
      <c r="G33" s="29"/>
      <c r="H33" s="26"/>
      <c r="I33" s="26"/>
      <c r="J33" s="26"/>
      <c r="K33" s="26"/>
      <c r="L33" s="26"/>
    </row>
    <row r="34" spans="2:12">
      <c r="B34" s="27"/>
      <c r="C34" s="26"/>
      <c r="D34" s="29"/>
      <c r="E34" s="57"/>
      <c r="F34" s="29"/>
      <c r="G34" s="29"/>
      <c r="H34" s="26"/>
      <c r="I34" s="26"/>
      <c r="J34" s="26"/>
      <c r="K34" s="26"/>
      <c r="L34" s="26"/>
    </row>
    <row r="35" spans="2:12">
      <c r="B35" s="26"/>
      <c r="C35" s="26"/>
      <c r="D35" s="29"/>
      <c r="E35" s="29"/>
      <c r="F35" s="29"/>
      <c r="G35" s="29"/>
      <c r="H35" s="26"/>
      <c r="I35" s="26"/>
      <c r="J35" s="26"/>
      <c r="K35" s="26"/>
      <c r="L35" s="26"/>
    </row>
    <row r="37" spans="2:12" ht="21">
      <c r="B37" s="79" t="s">
        <v>54</v>
      </c>
    </row>
    <row r="38" spans="2:12" ht="18.75">
      <c r="B38" s="76"/>
      <c r="C38" s="102"/>
      <c r="D38" s="100" t="s">
        <v>23</v>
      </c>
      <c r="E38" s="100" t="s">
        <v>24</v>
      </c>
      <c r="F38" s="100" t="s">
        <v>25</v>
      </c>
      <c r="G38" s="100" t="s">
        <v>26</v>
      </c>
      <c r="H38" s="101" t="s">
        <v>27</v>
      </c>
      <c r="I38" s="171"/>
      <c r="J38" s="171"/>
      <c r="K38" s="171"/>
      <c r="L38" s="171"/>
    </row>
    <row r="39" spans="2:12" ht="9.9499999999999993" customHeight="1">
      <c r="B39" s="26"/>
      <c r="C39" s="26"/>
      <c r="D39" s="32"/>
      <c r="E39" s="32"/>
      <c r="F39" s="32"/>
      <c r="G39" s="32"/>
      <c r="H39" s="27"/>
      <c r="I39" s="26"/>
      <c r="J39" s="26"/>
      <c r="K39" s="26"/>
      <c r="L39" s="26"/>
    </row>
    <row r="40" spans="2:12">
      <c r="B40" s="27" t="s">
        <v>12</v>
      </c>
      <c r="C40" s="26"/>
      <c r="D40" s="29">
        <f>'Data Entry'!D165</f>
        <v>9</v>
      </c>
      <c r="E40" s="57" t="e">
        <f>'Data Entry'!E165</f>
        <v>#DIV/0!</v>
      </c>
      <c r="F40" s="58" t="e">
        <f>'Data Entry'!F165</f>
        <v>#DIV/0!</v>
      </c>
      <c r="G40" s="33" t="e">
        <f>'Data Entry'!G165</f>
        <v>#DIV/0!</v>
      </c>
      <c r="H40" s="33" t="e">
        <f>'Data Entry'!H165</f>
        <v>#DIV/0!</v>
      </c>
      <c r="I40" s="26"/>
      <c r="J40" s="26"/>
      <c r="K40" s="26"/>
      <c r="L40" s="26"/>
    </row>
    <row r="41" spans="2:12">
      <c r="B41" s="26"/>
      <c r="C41" s="26"/>
      <c r="D41" s="32"/>
      <c r="E41" s="32"/>
      <c r="F41" s="32"/>
      <c r="G41" s="32"/>
      <c r="H41" s="27"/>
      <c r="I41" s="26"/>
      <c r="J41" s="26"/>
      <c r="K41" s="26"/>
      <c r="L41" s="26"/>
    </row>
    <row r="42" spans="2:12">
      <c r="B42" s="27" t="s">
        <v>28</v>
      </c>
      <c r="C42" s="26"/>
      <c r="D42" s="29">
        <f>'Data Entry'!D163</f>
        <v>2</v>
      </c>
      <c r="E42" s="57" t="e">
        <f>'Data Entry'!E163</f>
        <v>#DIV/0!</v>
      </c>
      <c r="F42" s="58" t="e">
        <f>'Data Entry'!F163</f>
        <v>#DIV/0!</v>
      </c>
      <c r="G42" s="33" t="e">
        <f>'Data Entry'!G163</f>
        <v>#DIV/0!</v>
      </c>
      <c r="H42" s="33" t="str">
        <f>'Data Entry'!H163</f>
        <v>*</v>
      </c>
      <c r="I42" s="26"/>
      <c r="J42" s="26"/>
      <c r="K42" s="26"/>
      <c r="L42" s="26"/>
    </row>
    <row r="43" spans="2:12">
      <c r="B43" s="26"/>
      <c r="C43" s="26"/>
      <c r="D43" s="32"/>
      <c r="E43" s="32"/>
      <c r="F43" s="32"/>
      <c r="G43" s="32"/>
      <c r="H43" s="27"/>
      <c r="I43" s="26"/>
      <c r="J43" s="26"/>
      <c r="K43" s="26"/>
      <c r="L43" s="26"/>
    </row>
    <row r="44" spans="2:12">
      <c r="B44" s="27" t="s">
        <v>30</v>
      </c>
      <c r="C44" s="26"/>
      <c r="D44" s="73">
        <f>'Data Entry'!D167</f>
        <v>78</v>
      </c>
      <c r="E44" s="57" t="e">
        <f>'Data Entry'!E167</f>
        <v>#DIV/0!</v>
      </c>
      <c r="F44" s="58" t="e">
        <f>'Data Entry'!F167</f>
        <v>#DIV/0!</v>
      </c>
      <c r="G44" s="29" t="s">
        <v>43</v>
      </c>
      <c r="H44" s="29" t="s">
        <v>43</v>
      </c>
      <c r="I44" s="26"/>
      <c r="J44" s="26"/>
      <c r="K44" s="26"/>
      <c r="L44" s="26"/>
    </row>
    <row r="45" spans="2:12">
      <c r="B45" s="27"/>
      <c r="C45" s="26"/>
      <c r="D45" s="29"/>
      <c r="E45" s="59"/>
      <c r="F45" s="59"/>
      <c r="G45" s="29"/>
      <c r="H45" s="29"/>
      <c r="I45" s="74"/>
      <c r="J45" s="26"/>
      <c r="K45" s="26"/>
      <c r="L45" s="26"/>
    </row>
    <row r="46" spans="2:12">
      <c r="B46" s="27" t="s">
        <v>31</v>
      </c>
      <c r="C46" s="26"/>
      <c r="D46" s="29">
        <f>'Data Entry'!D169</f>
        <v>89</v>
      </c>
      <c r="E46" s="33" t="e">
        <f>'Data Entry'!E169</f>
        <v>#DIV/0!</v>
      </c>
      <c r="F46" s="29"/>
      <c r="G46" s="29"/>
      <c r="H46" s="26"/>
      <c r="I46" s="26"/>
      <c r="J46" s="26"/>
      <c r="K46" s="26"/>
      <c r="L46" s="26"/>
    </row>
    <row r="47" spans="2:12">
      <c r="B47" s="27"/>
      <c r="C47" s="26"/>
      <c r="D47" s="29"/>
      <c r="E47" s="33"/>
      <c r="F47" s="29"/>
      <c r="G47" s="29"/>
      <c r="H47" s="26"/>
      <c r="I47" s="26"/>
      <c r="J47" s="26"/>
      <c r="K47" s="26"/>
      <c r="L47" s="26"/>
    </row>
    <row r="48" spans="2:12">
      <c r="B48" s="26"/>
      <c r="C48" s="26"/>
      <c r="D48" s="29"/>
      <c r="E48" s="29"/>
      <c r="F48" s="29"/>
      <c r="G48" s="29"/>
      <c r="H48" s="26"/>
      <c r="I48" s="26"/>
      <c r="J48" s="26"/>
      <c r="K48" s="26"/>
      <c r="L48" s="26"/>
    </row>
    <row r="49" spans="2:8" ht="21">
      <c r="B49" s="79" t="s">
        <v>60</v>
      </c>
    </row>
    <row r="50" spans="2:8" ht="36" customHeight="1">
      <c r="B50" s="174" t="s">
        <v>59</v>
      </c>
      <c r="C50" s="174"/>
      <c r="D50" s="174"/>
      <c r="E50" s="96" t="s">
        <v>61</v>
      </c>
      <c r="F50" s="96" t="s">
        <v>42</v>
      </c>
    </row>
    <row r="51" spans="2:8">
      <c r="B51" s="166" t="s">
        <v>58</v>
      </c>
      <c r="C51" s="166"/>
      <c r="D51" s="166"/>
      <c r="E51" s="77" t="e">
        <f>E52+E53</f>
        <v>#DIV/0!</v>
      </c>
      <c r="F51" s="110" t="e">
        <f>IF(E57&gt;0,E51/E57,"*")</f>
        <v>#DIV/0!</v>
      </c>
    </row>
    <row r="52" spans="2:8" s="35" customFormat="1">
      <c r="B52" s="167" t="s">
        <v>72</v>
      </c>
      <c r="C52" s="167"/>
      <c r="D52" s="167"/>
      <c r="E52" s="105" t="e">
        <f>D118</f>
        <v>#DIV/0!</v>
      </c>
      <c r="F52" s="111" t="e">
        <f>IF(E57&gt;0,E52/E57,"*")</f>
        <v>#DIV/0!</v>
      </c>
      <c r="G52" s="81"/>
    </row>
    <row r="53" spans="2:8">
      <c r="B53" s="166" t="s">
        <v>73</v>
      </c>
      <c r="C53" s="166"/>
      <c r="D53" s="166"/>
      <c r="E53" s="77" t="e">
        <f>SUM(E54:E55)</f>
        <v>#DIV/0!</v>
      </c>
      <c r="F53" s="110" t="e">
        <f>IF(E57&gt;0,E53/E57,"*")</f>
        <v>#DIV/0!</v>
      </c>
    </row>
    <row r="54" spans="2:8" s="35" customFormat="1">
      <c r="B54" s="106" t="s">
        <v>78</v>
      </c>
      <c r="C54" s="106"/>
      <c r="D54" s="106"/>
      <c r="E54" s="105" t="e">
        <f>D120</f>
        <v>#DIV/0!</v>
      </c>
      <c r="F54" s="111" t="e">
        <f>IF(E57&gt;0,E54/E57,"*")</f>
        <v>#DIV/0!</v>
      </c>
      <c r="G54" s="81"/>
    </row>
    <row r="55" spans="2:8" s="35" customFormat="1">
      <c r="B55" s="167" t="s">
        <v>74</v>
      </c>
      <c r="C55" s="167"/>
      <c r="D55" s="167"/>
      <c r="E55" s="105" t="e">
        <f>D122</f>
        <v>#DIV/0!</v>
      </c>
      <c r="F55" s="111" t="e">
        <f>IF(E57&gt;0,E55/E57,"*")</f>
        <v>#DIV/0!</v>
      </c>
      <c r="G55" s="81"/>
    </row>
    <row r="56" spans="2:8">
      <c r="B56" s="166" t="s">
        <v>64</v>
      </c>
      <c r="C56" s="166"/>
      <c r="D56" s="166"/>
      <c r="E56" s="77" t="e">
        <f>D124</f>
        <v>#DIV/0!</v>
      </c>
      <c r="F56" s="110" t="e">
        <f>IF(E57&gt;0,E56/E57,"*")</f>
        <v>#DIV/0!</v>
      </c>
    </row>
    <row r="57" spans="2:8">
      <c r="B57" s="166" t="s">
        <v>62</v>
      </c>
      <c r="C57" s="166"/>
      <c r="D57" s="166"/>
      <c r="E57" s="77" t="e">
        <f>E52+E53+E56</f>
        <v>#DIV/0!</v>
      </c>
      <c r="F57" s="82" t="e">
        <f>IF(E57&gt;0,1,"*")</f>
        <v>#DIV/0!</v>
      </c>
      <c r="G57" s="95"/>
    </row>
    <row r="58" spans="2:8">
      <c r="B58" s="83"/>
      <c r="C58" s="83"/>
      <c r="D58" s="83"/>
      <c r="E58" s="77"/>
    </row>
    <row r="59" spans="2:8">
      <c r="B59" s="80" t="s">
        <v>68</v>
      </c>
      <c r="C59" s="80"/>
      <c r="D59" s="80"/>
      <c r="E59" s="86" t="e">
        <f>IF(E62&gt;0,IF(E129&lt;1,1,TRUNC(E129)),"*")</f>
        <v>#DIV/0!</v>
      </c>
    </row>
    <row r="60" spans="2:8">
      <c r="B60" s="93"/>
      <c r="C60" s="93"/>
      <c r="D60" s="93"/>
      <c r="E60" s="86"/>
    </row>
    <row r="61" spans="2:8" ht="45.95" customHeight="1">
      <c r="B61" s="97" t="s">
        <v>59</v>
      </c>
      <c r="E61" s="96" t="s">
        <v>63</v>
      </c>
      <c r="F61" s="96" t="s">
        <v>71</v>
      </c>
      <c r="G61" s="96" t="s">
        <v>53</v>
      </c>
      <c r="H61" s="96" t="s">
        <v>40</v>
      </c>
    </row>
    <row r="62" spans="2:8">
      <c r="B62" s="166" t="s">
        <v>58</v>
      </c>
      <c r="C62" s="166"/>
      <c r="D62" s="166"/>
      <c r="E62" s="77" t="e">
        <f t="shared" ref="E62:E68" si="0">SQRT(E51)</f>
        <v>#DIV/0!</v>
      </c>
      <c r="F62" s="77" t="e">
        <f>6*E62</f>
        <v>#DIV/0!</v>
      </c>
      <c r="G62" s="110" t="e">
        <f>IF(F68&gt;0,F62/F68,"*")</f>
        <v>#DIV/0!</v>
      </c>
      <c r="H62" s="110" t="str">
        <f>IF(ISNUMBER('Data Entry'!D6), F62/D6,"")</f>
        <v/>
      </c>
    </row>
    <row r="63" spans="2:8">
      <c r="B63" s="166" t="s">
        <v>79</v>
      </c>
      <c r="C63" s="166"/>
      <c r="D63" s="166"/>
      <c r="E63" s="77" t="e">
        <f t="shared" si="0"/>
        <v>#DIV/0!</v>
      </c>
      <c r="F63" s="77" t="e">
        <f>6*E63</f>
        <v>#DIV/0!</v>
      </c>
      <c r="G63" s="110" t="e">
        <f>IF(F68&gt;0,F63/F68,"*")</f>
        <v>#DIV/0!</v>
      </c>
      <c r="H63" s="110" t="str">
        <f>IF(ISNUMBER('Data Entry'!D6), F63/D6,"")</f>
        <v/>
      </c>
    </row>
    <row r="64" spans="2:8">
      <c r="B64" s="166" t="s">
        <v>80</v>
      </c>
      <c r="C64" s="166"/>
      <c r="D64" s="166"/>
      <c r="E64" s="77" t="e">
        <f t="shared" si="0"/>
        <v>#DIV/0!</v>
      </c>
      <c r="F64" s="77" t="e">
        <f>6*E64</f>
        <v>#DIV/0!</v>
      </c>
      <c r="G64" s="110" t="e">
        <f>IF(F68&gt;0,F64/F68,"*")</f>
        <v>#DIV/0!</v>
      </c>
      <c r="H64" s="110" t="str">
        <f>IF(ISNUMBER('Data Entry'!D6), F64/D6, "")</f>
        <v/>
      </c>
    </row>
    <row r="65" spans="2:8">
      <c r="B65" s="167" t="s">
        <v>78</v>
      </c>
      <c r="C65" s="167"/>
      <c r="D65" s="167"/>
      <c r="E65" s="77" t="e">
        <f t="shared" si="0"/>
        <v>#DIV/0!</v>
      </c>
      <c r="F65" s="77" t="e">
        <f>6*E65</f>
        <v>#DIV/0!</v>
      </c>
      <c r="G65" s="110" t="e">
        <f>IF(F68&gt;0,F65/F68,"*")</f>
        <v>#DIV/0!</v>
      </c>
      <c r="H65" s="110" t="str">
        <f>IF(ISNUMBER('Data Entry'!D6), F65/D6, "")</f>
        <v/>
      </c>
    </row>
    <row r="66" spans="2:8">
      <c r="B66" s="167" t="s">
        <v>74</v>
      </c>
      <c r="C66" s="167"/>
      <c r="D66" s="167"/>
      <c r="E66" s="77" t="e">
        <f t="shared" si="0"/>
        <v>#DIV/0!</v>
      </c>
      <c r="F66" s="105" t="e">
        <f>IF('Data Entry'!H136&lt;='Data Entry'!D8,6*E66,0)</f>
        <v>#DIV/0!</v>
      </c>
      <c r="G66" s="110" t="e">
        <f>IF(F68&gt;0,IF('Data Entry'!H136&lt;='Data Entry'!D8,F66/F68,0),"*")</f>
        <v>#DIV/0!</v>
      </c>
      <c r="H66" s="110" t="str">
        <f>IF(ISNUMBER('Data Entry'!D6), F66/D6,"")</f>
        <v/>
      </c>
    </row>
    <row r="67" spans="2:8">
      <c r="B67" s="166" t="s">
        <v>64</v>
      </c>
      <c r="C67" s="166"/>
      <c r="D67" s="166"/>
      <c r="E67" s="78" t="e">
        <f t="shared" si="0"/>
        <v>#DIV/0!</v>
      </c>
      <c r="F67" s="77" t="e">
        <f>6*E67</f>
        <v>#DIV/0!</v>
      </c>
      <c r="G67" s="110" t="e">
        <f>IF(F68&gt;0,F67/F68,"*")</f>
        <v>#DIV/0!</v>
      </c>
      <c r="H67" s="110" t="str">
        <f>IF(ISNUMBER('Data Entry'!D6), F67/D6,"")</f>
        <v/>
      </c>
    </row>
    <row r="68" spans="2:8">
      <c r="B68" s="166" t="s">
        <v>62</v>
      </c>
      <c r="C68" s="166"/>
      <c r="D68" s="166"/>
      <c r="E68" s="78" t="e">
        <f t="shared" si="0"/>
        <v>#DIV/0!</v>
      </c>
      <c r="F68" s="77" t="e">
        <f>6*E68</f>
        <v>#DIV/0!</v>
      </c>
      <c r="G68" s="82" t="e">
        <f>IF(F68&gt;0,1,"*")</f>
        <v>#DIV/0!</v>
      </c>
      <c r="H68" s="110" t="str">
        <f>IF(ISNUMBER('Data Entry'!D6), F68/D6,"")</f>
        <v/>
      </c>
    </row>
    <row r="69" spans="2:8">
      <c r="B69" s="25"/>
    </row>
    <row r="70" spans="2:8">
      <c r="B70" t="s">
        <v>106</v>
      </c>
    </row>
    <row r="71" spans="2:8">
      <c r="B71" s="25"/>
    </row>
    <row r="72" spans="2:8">
      <c r="B72" s="25"/>
    </row>
    <row r="73" spans="2:8">
      <c r="B73" s="25"/>
    </row>
    <row r="74" spans="2:8">
      <c r="B74" s="25"/>
    </row>
    <row r="75" spans="2:8">
      <c r="B75" s="25"/>
    </row>
    <row r="76" spans="2:8">
      <c r="B76" s="25"/>
    </row>
    <row r="77" spans="2:8">
      <c r="B77" s="25"/>
    </row>
    <row r="78" spans="2:8">
      <c r="B78" s="25"/>
    </row>
    <row r="79" spans="2:8">
      <c r="B79" s="25"/>
    </row>
    <row r="112" hidden="1"/>
    <row r="113" spans="2:13" ht="18.75" hidden="1">
      <c r="B113" s="36" t="s">
        <v>66</v>
      </c>
    </row>
    <row r="114" spans="2:13" ht="8.1" hidden="1" customHeight="1">
      <c r="B114" s="25"/>
    </row>
    <row r="115" spans="2:13" ht="21" hidden="1" customHeight="1">
      <c r="B115" s="89" t="s">
        <v>69</v>
      </c>
    </row>
    <row r="116" spans="2:13" ht="47.1" hidden="1" customHeight="1">
      <c r="B116" s="87"/>
      <c r="C116" s="76"/>
      <c r="D116" s="88" t="s">
        <v>32</v>
      </c>
      <c r="E116" s="88" t="s">
        <v>86</v>
      </c>
      <c r="F116" s="88" t="s">
        <v>87</v>
      </c>
      <c r="G116" s="88" t="s">
        <v>57</v>
      </c>
      <c r="H116" s="88" t="s">
        <v>42</v>
      </c>
      <c r="I116" s="87"/>
      <c r="J116" s="76"/>
      <c r="K116" s="76"/>
      <c r="L116" s="76"/>
      <c r="M116" s="76"/>
    </row>
    <row r="117" spans="2:13" hidden="1">
      <c r="B117" s="26"/>
      <c r="C117" s="26"/>
      <c r="D117" s="26"/>
      <c r="E117" s="32"/>
      <c r="F117" s="32"/>
      <c r="G117" s="32"/>
      <c r="H117" s="32"/>
      <c r="I117" s="27"/>
      <c r="J117" s="26"/>
      <c r="K117" s="26"/>
      <c r="L117" s="26"/>
      <c r="M117" s="26"/>
    </row>
    <row r="118" spans="2:13" hidden="1">
      <c r="B118" s="27" t="s">
        <v>81</v>
      </c>
      <c r="C118" s="26"/>
      <c r="D118" s="58" t="e">
        <f>IF(OR('Data Entry'!H136&lt;='Data Entry'!D8, 'Data Entry'!E138&lt;=0), 'Data Entry'!C146,'Data Entry'!C175)</f>
        <v>#DIV/0!</v>
      </c>
      <c r="E118" s="58" t="e">
        <f>SQRT(D118)</f>
        <v>#DIV/0!</v>
      </c>
      <c r="F118" s="57" t="e">
        <f>6*E118</f>
        <v>#DIV/0!</v>
      </c>
      <c r="G118" s="64" t="e">
        <f>F118/F126</f>
        <v>#DIV/0!</v>
      </c>
      <c r="H118" s="65" t="e">
        <f>D118/D126</f>
        <v>#DIV/0!</v>
      </c>
      <c r="I118" s="26"/>
      <c r="J118" s="26"/>
      <c r="K118" s="26"/>
      <c r="L118" s="26"/>
      <c r="M118" s="26"/>
    </row>
    <row r="119" spans="2:13" hidden="1">
      <c r="B119" s="27" t="s">
        <v>41</v>
      </c>
      <c r="C119" s="26"/>
      <c r="D119" s="29"/>
      <c r="E119" s="29"/>
      <c r="F119" s="29"/>
      <c r="G119" s="65"/>
      <c r="H119" s="65"/>
      <c r="I119" s="26"/>
      <c r="J119" s="26"/>
      <c r="K119" s="26"/>
      <c r="L119" s="26"/>
      <c r="M119" s="26"/>
    </row>
    <row r="120" spans="2:13" hidden="1">
      <c r="B120" s="27" t="s">
        <v>28</v>
      </c>
      <c r="C120" s="26"/>
      <c r="D120" s="58" t="e">
        <f>IF(OR('Data Entry'!H136&lt;='Data Entry'!D8, 'Data Entry'!E138&lt;=0), 'Data Entry'!C148,'Data Entry'!C176)</f>
        <v>#DIV/0!</v>
      </c>
      <c r="E120" s="58" t="e">
        <f>SQRT(D120)</f>
        <v>#DIV/0!</v>
      </c>
      <c r="F120" s="57" t="e">
        <f>6*E120</f>
        <v>#DIV/0!</v>
      </c>
      <c r="G120" s="66" t="e">
        <f>F120/F126</f>
        <v>#DIV/0!</v>
      </c>
      <c r="H120" s="65" t="e">
        <f>D120/D126</f>
        <v>#DIV/0!</v>
      </c>
      <c r="I120" s="26"/>
      <c r="J120" s="26"/>
      <c r="K120" s="26"/>
      <c r="L120" s="26"/>
      <c r="M120" s="26"/>
    </row>
    <row r="121" spans="2:13" hidden="1">
      <c r="B121" s="27"/>
      <c r="C121" s="26"/>
      <c r="D121" s="29"/>
      <c r="E121" s="29"/>
      <c r="F121" s="29"/>
      <c r="G121" s="66"/>
      <c r="H121" s="65"/>
      <c r="I121" s="26"/>
      <c r="J121" s="26"/>
      <c r="K121" s="26"/>
      <c r="L121" s="26"/>
      <c r="M121" s="26"/>
    </row>
    <row r="122" spans="2:13" hidden="1">
      <c r="B122" s="27" t="s">
        <v>35</v>
      </c>
      <c r="C122" s="26"/>
      <c r="D122" s="58" t="e">
        <f>IF(OR('Data Entry'!H136&lt;='Data Entry'!D8, 'Data Entry'!E138&lt;=0), 'Data Entry'!C149,0)</f>
        <v>#DIV/0!</v>
      </c>
      <c r="E122" s="58" t="e">
        <f>SQRT(D122)</f>
        <v>#DIV/0!</v>
      </c>
      <c r="F122" s="57" t="e">
        <f>6*E122</f>
        <v>#DIV/0!</v>
      </c>
      <c r="G122" s="65" t="e">
        <f>F122/F126</f>
        <v>#DIV/0!</v>
      </c>
      <c r="H122" s="65" t="e">
        <f>D122/D126</f>
        <v>#DIV/0!</v>
      </c>
      <c r="I122" s="26"/>
      <c r="J122" s="26"/>
      <c r="K122" s="26"/>
      <c r="L122" s="26"/>
      <c r="M122" s="26"/>
    </row>
    <row r="123" spans="2:13" hidden="1">
      <c r="B123" s="27"/>
      <c r="C123" s="26"/>
      <c r="D123" s="29"/>
      <c r="E123" s="29"/>
      <c r="F123" s="29"/>
      <c r="G123" s="65"/>
      <c r="H123" s="65"/>
      <c r="I123" s="26"/>
      <c r="J123" s="26"/>
      <c r="K123" s="26"/>
      <c r="L123" s="26"/>
      <c r="M123" s="26"/>
    </row>
    <row r="124" spans="2:13" hidden="1">
      <c r="B124" s="27" t="s">
        <v>29</v>
      </c>
      <c r="C124" s="26"/>
      <c r="D124" s="58" t="e">
        <f>IF(OR('Data Entry'!H136&lt;='Data Entry'!D8, 'Data Entry'!E138&lt;=0), 'Data Entry'!C151,'Data Entry'!C178)</f>
        <v>#DIV/0!</v>
      </c>
      <c r="E124" s="58" t="e">
        <f>SQRT(D124)</f>
        <v>#DIV/0!</v>
      </c>
      <c r="F124" s="57" t="e">
        <f>6*E124</f>
        <v>#DIV/0!</v>
      </c>
      <c r="G124" s="66" t="e">
        <f>F124/F126</f>
        <v>#DIV/0!</v>
      </c>
      <c r="H124" s="65" t="e">
        <f>D124/D126</f>
        <v>#DIV/0!</v>
      </c>
      <c r="I124" s="26"/>
      <c r="J124" s="26"/>
      <c r="K124" s="26"/>
      <c r="L124" s="26"/>
      <c r="M124" s="26"/>
    </row>
    <row r="125" spans="2:13" hidden="1">
      <c r="B125" s="27"/>
      <c r="C125" s="26"/>
      <c r="D125" s="29"/>
      <c r="E125" s="29"/>
      <c r="F125" s="29"/>
      <c r="G125" s="65"/>
      <c r="H125" s="65"/>
      <c r="I125" s="26"/>
      <c r="J125" s="74"/>
      <c r="K125" s="26"/>
      <c r="L125" s="26"/>
      <c r="M125" s="26"/>
    </row>
    <row r="126" spans="2:13" hidden="1">
      <c r="B126" s="27" t="s">
        <v>31</v>
      </c>
      <c r="C126" s="26"/>
      <c r="D126" s="58" t="e">
        <f>D124+D122+D120+D118</f>
        <v>#DIV/0!</v>
      </c>
      <c r="E126" s="57" t="e">
        <f>IF('Data Entry'!H136&lt;='Data Entry'!D8,'Data Entry'!D152,'Data Entry'!D179)</f>
        <v>#DIV/0!</v>
      </c>
      <c r="F126" s="57" t="e">
        <f>IF('Data Entry'!H136&lt;='Data Entry'!D8,'Data Entry'!E152,'Data Entry'!E179)</f>
        <v>#DIV/0!</v>
      </c>
      <c r="G126" s="65" t="e">
        <f>IF('Data Entry'!H136&lt;='Data Entry'!D8,'Data Entry'!F152,'Data Entry'!F179)</f>
        <v>#DIV/0!</v>
      </c>
      <c r="H126" s="65"/>
      <c r="I126" s="26"/>
      <c r="J126" s="26"/>
      <c r="K126" s="26"/>
      <c r="L126" s="26"/>
      <c r="M126" s="26"/>
    </row>
    <row r="127" spans="2:13" hidden="1">
      <c r="B127" s="26"/>
      <c r="C127" s="26"/>
      <c r="D127" s="26"/>
      <c r="E127" s="29"/>
      <c r="F127" s="29"/>
      <c r="G127" s="29"/>
      <c r="H127" s="29"/>
      <c r="I127" s="26"/>
      <c r="J127" s="26"/>
      <c r="K127" s="26"/>
      <c r="L127" s="26"/>
      <c r="M127" s="26"/>
    </row>
    <row r="128" spans="2:13" hidden="1"/>
    <row r="129" spans="2:5" hidden="1">
      <c r="B129" s="89" t="s">
        <v>70</v>
      </c>
      <c r="E129" s="85" t="e">
        <f>E67/E62*SQRT(2)</f>
        <v>#DIV/0!</v>
      </c>
    </row>
  </sheetData>
  <sheetProtection password="C879" sheet="1" objects="1" scenarios="1"/>
  <mergeCells count="30">
    <mergeCell ref="I38:L38"/>
    <mergeCell ref="I31:L31"/>
    <mergeCell ref="I23:L23"/>
    <mergeCell ref="I29:L29"/>
    <mergeCell ref="B51:D51"/>
    <mergeCell ref="B50:D50"/>
    <mergeCell ref="D9:F9"/>
    <mergeCell ref="J4:L4"/>
    <mergeCell ref="J5:L5"/>
    <mergeCell ref="J6:L6"/>
    <mergeCell ref="B4:C4"/>
    <mergeCell ref="D4:F4"/>
    <mergeCell ref="D5:F5"/>
    <mergeCell ref="D6:F6"/>
    <mergeCell ref="B11:C11"/>
    <mergeCell ref="B12:C12"/>
    <mergeCell ref="B13:C13"/>
    <mergeCell ref="B68:D68"/>
    <mergeCell ref="B62:D62"/>
    <mergeCell ref="B63:D63"/>
    <mergeCell ref="B64:D64"/>
    <mergeCell ref="B66:D66"/>
    <mergeCell ref="B67:D67"/>
    <mergeCell ref="B65:D65"/>
    <mergeCell ref="B52:D52"/>
    <mergeCell ref="B53:D53"/>
    <mergeCell ref="B55:D55"/>
    <mergeCell ref="B56:D56"/>
    <mergeCell ref="B57:D57"/>
    <mergeCell ref="B14:C14"/>
  </mergeCells>
  <phoneticPr fontId="17" type="noConversion"/>
  <pageMargins left="0.75" right="0.75" top="0.5" bottom="0.5" header="0.5" footer="0.5"/>
  <pageSetup scale="56" orientation="portrait" horizontalDpi="4294967292" verticalDpi="4294967292"/>
  <ignoredErrors>
    <ignoredError sqref="F66" formula="1"/>
    <ignoredError sqref="D12:D14" evalError="1"/>
  </ignoredErrors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I155"/>
  <sheetViews>
    <sheetView showGridLines="0" zoomScale="130" zoomScaleNormal="130" zoomScalePageLayoutView="150" workbookViewId="0">
      <selection activeCell="H2" sqref="H2"/>
    </sheetView>
  </sheetViews>
  <sheetFormatPr defaultColWidth="11" defaultRowHeight="15.75"/>
  <cols>
    <col min="1" max="1" width="2.625" customWidth="1"/>
    <col min="3" max="3" width="10.875" customWidth="1"/>
    <col min="4" max="7" width="10.875" style="22" customWidth="1"/>
    <col min="8" max="8" width="10.625" customWidth="1"/>
    <col min="9" max="12" width="10.875" customWidth="1"/>
  </cols>
  <sheetData>
    <row r="1" spans="2:12" ht="12" customHeight="1"/>
    <row r="2" spans="2:12" ht="23.25">
      <c r="B2" s="84" t="s">
        <v>36</v>
      </c>
      <c r="H2" s="3"/>
      <c r="L2" s="31"/>
    </row>
    <row r="3" spans="2:12" ht="12.95" customHeight="1">
      <c r="B3" s="94" t="s">
        <v>105</v>
      </c>
      <c r="L3" s="31"/>
    </row>
    <row r="5" spans="2:12" ht="21">
      <c r="B5" s="79" t="s">
        <v>37</v>
      </c>
    </row>
    <row r="6" spans="2:12" ht="8.1" customHeight="1">
      <c r="B6" s="26"/>
      <c r="C6" s="26"/>
      <c r="D6" s="29"/>
      <c r="E6" s="29"/>
      <c r="F6" s="29"/>
      <c r="G6" s="29"/>
      <c r="H6" s="26"/>
      <c r="I6" s="26"/>
      <c r="J6" s="26"/>
      <c r="K6" s="26"/>
      <c r="L6" s="26"/>
    </row>
    <row r="7" spans="2:12">
      <c r="B7" s="170" t="s">
        <v>38</v>
      </c>
      <c r="C7" s="170"/>
      <c r="D7" s="168">
        <f>'Data Entry'!D4</f>
        <v>0</v>
      </c>
      <c r="E7" s="168"/>
      <c r="F7" s="168"/>
      <c r="G7" s="29"/>
      <c r="H7" s="27" t="s">
        <v>39</v>
      </c>
      <c r="I7" s="26"/>
      <c r="J7" s="168">
        <f>'Data Entry'!J4:N4</f>
        <v>0</v>
      </c>
      <c r="K7" s="168"/>
      <c r="L7" s="168"/>
    </row>
    <row r="8" spans="2:12">
      <c r="B8" s="27" t="s">
        <v>4</v>
      </c>
      <c r="C8" s="27"/>
      <c r="D8" s="168">
        <f>'Data Entry'!D5</f>
        <v>0</v>
      </c>
      <c r="E8" s="168"/>
      <c r="F8" s="168"/>
      <c r="G8" s="29"/>
      <c r="H8" s="27" t="s">
        <v>5</v>
      </c>
      <c r="I8" s="26"/>
      <c r="J8" s="168">
        <f>'Data Entry'!J5:N5</f>
        <v>0</v>
      </c>
      <c r="K8" s="168"/>
      <c r="L8" s="168"/>
    </row>
    <row r="9" spans="2:12">
      <c r="B9" s="27" t="s">
        <v>6</v>
      </c>
      <c r="C9" s="27"/>
      <c r="D9" s="168">
        <v>0.02</v>
      </c>
      <c r="E9" s="168"/>
      <c r="F9" s="168"/>
      <c r="G9" s="29"/>
      <c r="H9" s="27" t="s">
        <v>7</v>
      </c>
      <c r="I9" s="26"/>
      <c r="J9" s="169">
        <f>'Data Entry'!J6:N6</f>
        <v>0</v>
      </c>
      <c r="K9" s="169"/>
      <c r="L9" s="169"/>
    </row>
    <row r="10" spans="2:12">
      <c r="B10" s="27"/>
      <c r="C10" s="27"/>
      <c r="D10" s="168"/>
      <c r="E10" s="168"/>
      <c r="F10" s="168"/>
      <c r="G10" s="29"/>
      <c r="H10" s="28"/>
      <c r="I10" s="26"/>
      <c r="J10" s="75"/>
      <c r="K10" s="26"/>
      <c r="L10" s="26"/>
    </row>
    <row r="11" spans="2:12" ht="14.1" customHeight="1">
      <c r="B11" s="26"/>
      <c r="C11" s="26"/>
      <c r="D11" s="29"/>
      <c r="E11" s="29"/>
      <c r="F11" s="29"/>
      <c r="G11" s="29"/>
      <c r="H11" s="26"/>
      <c r="I11" s="26"/>
      <c r="J11" s="26"/>
      <c r="K11" s="26"/>
      <c r="L11" s="26"/>
    </row>
    <row r="13" spans="2:12">
      <c r="B13" s="25"/>
    </row>
    <row r="14" spans="2:12">
      <c r="B14" s="25"/>
    </row>
    <row r="15" spans="2:12">
      <c r="B15" s="25"/>
    </row>
    <row r="16" spans="2:12">
      <c r="B16" s="25"/>
    </row>
    <row r="17" spans="2:7">
      <c r="B17" s="25"/>
    </row>
    <row r="18" spans="2:7">
      <c r="B18" s="25"/>
    </row>
    <row r="27" spans="2:7">
      <c r="B27" s="133"/>
    </row>
    <row r="28" spans="2:7">
      <c r="B28" s="178"/>
      <c r="C28" s="178"/>
      <c r="D28" s="178"/>
      <c r="E28" s="178"/>
      <c r="F28" s="178"/>
      <c r="G28" s="178"/>
    </row>
    <row r="29" spans="2:7">
      <c r="B29" s="178"/>
      <c r="C29" s="178"/>
      <c r="D29" s="178"/>
      <c r="E29" s="178"/>
      <c r="F29" s="178"/>
      <c r="G29" s="178"/>
    </row>
    <row r="46" spans="2:2">
      <c r="B46" t="s">
        <v>106</v>
      </c>
    </row>
    <row r="81" spans="2:13">
      <c r="B81" t="s">
        <v>89</v>
      </c>
    </row>
    <row r="83" spans="2:13">
      <c r="B83" t="s">
        <v>91</v>
      </c>
    </row>
    <row r="85" spans="2:13">
      <c r="B85" s="22"/>
      <c r="C85" s="125">
        <v>1</v>
      </c>
      <c r="D85" s="125">
        <v>2</v>
      </c>
      <c r="E85" s="125">
        <v>3</v>
      </c>
      <c r="F85" s="125">
        <v>4</v>
      </c>
      <c r="G85" s="125">
        <v>5</v>
      </c>
      <c r="H85" s="125">
        <v>6</v>
      </c>
      <c r="I85" s="125">
        <v>7</v>
      </c>
      <c r="J85" s="125">
        <v>8</v>
      </c>
      <c r="K85" s="125">
        <v>9</v>
      </c>
      <c r="L85" s="125">
        <v>10</v>
      </c>
      <c r="M85" s="125" t="s">
        <v>13</v>
      </c>
    </row>
    <row r="86" spans="2:13">
      <c r="B86" s="22" t="s">
        <v>14</v>
      </c>
      <c r="C86" s="85" t="e">
        <f>'Data Entry'!E22</f>
        <v>#DIV/0!</v>
      </c>
      <c r="D86" s="85" t="e">
        <f>'Data Entry'!F22</f>
        <v>#DIV/0!</v>
      </c>
      <c r="E86" s="85" t="e">
        <f>'Data Entry'!G22</f>
        <v>#DIV/0!</v>
      </c>
      <c r="F86" s="85" t="e">
        <f>'Data Entry'!H22</f>
        <v>#DIV/0!</v>
      </c>
      <c r="G86" s="85" t="e">
        <f>'Data Entry'!I22</f>
        <v>#DIV/0!</v>
      </c>
      <c r="H86" s="85" t="e">
        <f>'Data Entry'!J22</f>
        <v>#DIV/0!</v>
      </c>
      <c r="I86" s="85" t="e">
        <f>'Data Entry'!K22</f>
        <v>#DIV/0!</v>
      </c>
      <c r="J86" s="85" t="e">
        <f>'Data Entry'!L22</f>
        <v>#DIV/0!</v>
      </c>
      <c r="K86" s="85" t="e">
        <f>'Data Entry'!M22</f>
        <v>#DIV/0!</v>
      </c>
      <c r="L86" s="85" t="e">
        <f>'Data Entry'!N22</f>
        <v>#DIV/0!</v>
      </c>
      <c r="M86" s="124" t="e">
        <f>'Data Entry'!O22</f>
        <v>#DIV/0!</v>
      </c>
    </row>
    <row r="87" spans="2:13">
      <c r="B87" s="22" t="s">
        <v>16</v>
      </c>
      <c r="C87" s="85" t="e">
        <f>'Data Entry'!E28</f>
        <v>#DIV/0!</v>
      </c>
      <c r="D87" s="85" t="e">
        <f>'Data Entry'!F28</f>
        <v>#DIV/0!</v>
      </c>
      <c r="E87" s="85" t="e">
        <f>'Data Entry'!G28</f>
        <v>#DIV/0!</v>
      </c>
      <c r="F87" s="85" t="e">
        <f>'Data Entry'!H28</f>
        <v>#DIV/0!</v>
      </c>
      <c r="G87" s="85" t="e">
        <f>'Data Entry'!I28</f>
        <v>#DIV/0!</v>
      </c>
      <c r="H87" s="85" t="e">
        <f>'Data Entry'!J28</f>
        <v>#DIV/0!</v>
      </c>
      <c r="I87" s="85" t="e">
        <f>'Data Entry'!K28</f>
        <v>#DIV/0!</v>
      </c>
      <c r="J87" s="85" t="e">
        <f>'Data Entry'!L28</f>
        <v>#DIV/0!</v>
      </c>
      <c r="K87" s="85" t="e">
        <f>'Data Entry'!M28</f>
        <v>#DIV/0!</v>
      </c>
      <c r="L87" s="85" t="e">
        <f>'Data Entry'!N28</f>
        <v>#DIV/0!</v>
      </c>
      <c r="M87" s="124" t="e">
        <f>'Data Entry'!O28</f>
        <v>#DIV/0!</v>
      </c>
    </row>
    <row r="88" spans="2:13">
      <c r="B88" s="22" t="s">
        <v>90</v>
      </c>
      <c r="C88" s="85" t="e">
        <f>'Data Entry'!E34</f>
        <v>#DIV/0!</v>
      </c>
      <c r="D88" s="85" t="e">
        <f>'Data Entry'!F34</f>
        <v>#DIV/0!</v>
      </c>
      <c r="E88" s="85" t="e">
        <f>'Data Entry'!G34</f>
        <v>#DIV/0!</v>
      </c>
      <c r="F88" s="85" t="e">
        <f>'Data Entry'!H34</f>
        <v>#DIV/0!</v>
      </c>
      <c r="G88" s="85" t="e">
        <f>'Data Entry'!I34</f>
        <v>#DIV/0!</v>
      </c>
      <c r="H88" s="85" t="e">
        <f>'Data Entry'!J34</f>
        <v>#DIV/0!</v>
      </c>
      <c r="I88" s="85" t="e">
        <f>'Data Entry'!K34</f>
        <v>#DIV/0!</v>
      </c>
      <c r="J88" s="85" t="e">
        <f>'Data Entry'!L34</f>
        <v>#DIV/0!</v>
      </c>
      <c r="K88" s="85" t="e">
        <f>'Data Entry'!M34</f>
        <v>#DIV/0!</v>
      </c>
      <c r="L88" s="85" t="e">
        <f>'Data Entry'!N34</f>
        <v>#DIV/0!</v>
      </c>
      <c r="M88" s="124" t="e">
        <f>'Data Entry'!O34</f>
        <v>#DIV/0!</v>
      </c>
    </row>
    <row r="89" spans="2:13">
      <c r="B89" s="22"/>
      <c r="C89" s="17"/>
      <c r="D89" s="17"/>
      <c r="E89" s="17"/>
      <c r="F89" s="17"/>
      <c r="G89" s="17"/>
      <c r="H89" s="17"/>
      <c r="I89" s="17"/>
      <c r="J89" s="17"/>
      <c r="K89" s="17"/>
      <c r="L89" s="17"/>
    </row>
    <row r="90" spans="2:13">
      <c r="B90" s="22"/>
    </row>
    <row r="91" spans="2:13">
      <c r="B91" t="s">
        <v>92</v>
      </c>
    </row>
    <row r="93" spans="2:13">
      <c r="B93" s="22"/>
      <c r="C93" s="125">
        <v>1</v>
      </c>
      <c r="D93" s="125">
        <v>2</v>
      </c>
      <c r="E93" s="125">
        <v>3</v>
      </c>
      <c r="F93" s="125">
        <v>4</v>
      </c>
      <c r="G93" s="125">
        <v>5</v>
      </c>
      <c r="H93" s="125">
        <v>6</v>
      </c>
      <c r="I93" s="125">
        <v>7</v>
      </c>
      <c r="J93" s="125">
        <v>8</v>
      </c>
      <c r="K93" s="125">
        <v>9</v>
      </c>
      <c r="L93" s="125">
        <v>10</v>
      </c>
    </row>
    <row r="94" spans="2:13">
      <c r="B94" s="22">
        <v>1</v>
      </c>
      <c r="C94">
        <f>'Data Entry'!E19</f>
        <v>0</v>
      </c>
      <c r="D94">
        <f>'Data Entry'!F19</f>
        <v>0</v>
      </c>
      <c r="E94">
        <f>'Data Entry'!G19</f>
        <v>0</v>
      </c>
      <c r="F94">
        <f>'Data Entry'!H19</f>
        <v>0</v>
      </c>
      <c r="G94">
        <f>'Data Entry'!I19</f>
        <v>0</v>
      </c>
      <c r="H94">
        <f>'Data Entry'!J19</f>
        <v>0</v>
      </c>
      <c r="I94">
        <f>'Data Entry'!K19</f>
        <v>0</v>
      </c>
      <c r="J94">
        <f>'Data Entry'!L19</f>
        <v>0</v>
      </c>
      <c r="K94">
        <f>'Data Entry'!M19</f>
        <v>0</v>
      </c>
      <c r="L94">
        <f>'Data Entry'!N19</f>
        <v>0</v>
      </c>
    </row>
    <row r="95" spans="2:13">
      <c r="B95" s="22">
        <v>2</v>
      </c>
      <c r="C95">
        <f>'Data Entry'!E20</f>
        <v>0</v>
      </c>
      <c r="D95">
        <f>'Data Entry'!F20</f>
        <v>0</v>
      </c>
      <c r="E95">
        <f>'Data Entry'!G20</f>
        <v>0</v>
      </c>
      <c r="F95">
        <f>'Data Entry'!H20</f>
        <v>0</v>
      </c>
      <c r="G95">
        <f>'Data Entry'!I20</f>
        <v>0</v>
      </c>
      <c r="H95">
        <f>'Data Entry'!J20</f>
        <v>0</v>
      </c>
      <c r="I95">
        <f>'Data Entry'!K20</f>
        <v>0</v>
      </c>
      <c r="J95">
        <f>'Data Entry'!L20</f>
        <v>0</v>
      </c>
      <c r="K95">
        <f>'Data Entry'!M20</f>
        <v>0</v>
      </c>
      <c r="L95">
        <f>'Data Entry'!N20</f>
        <v>0</v>
      </c>
    </row>
    <row r="96" spans="2:13">
      <c r="B96" s="22">
        <v>3</v>
      </c>
      <c r="C96">
        <f>'Data Entry'!E21</f>
        <v>0</v>
      </c>
      <c r="D96">
        <f>'Data Entry'!F21</f>
        <v>0</v>
      </c>
      <c r="E96">
        <f>'Data Entry'!G21</f>
        <v>0</v>
      </c>
      <c r="F96">
        <f>'Data Entry'!H21</f>
        <v>0</v>
      </c>
      <c r="G96">
        <f>'Data Entry'!I21</f>
        <v>0</v>
      </c>
      <c r="H96">
        <f>'Data Entry'!J21</f>
        <v>0</v>
      </c>
      <c r="I96">
        <f>'Data Entry'!K21</f>
        <v>0</v>
      </c>
      <c r="J96">
        <f>'Data Entry'!L21</f>
        <v>0</v>
      </c>
      <c r="K96">
        <f>'Data Entry'!M21</f>
        <v>0</v>
      </c>
      <c r="L96">
        <f>'Data Entry'!N21</f>
        <v>0</v>
      </c>
    </row>
    <row r="97" spans="2:34">
      <c r="B97" s="22">
        <v>1</v>
      </c>
      <c r="C97">
        <f>'Data Entry'!E25</f>
        <v>0</v>
      </c>
      <c r="D97">
        <f>'Data Entry'!F25</f>
        <v>0</v>
      </c>
      <c r="E97">
        <f>'Data Entry'!G25</f>
        <v>0</v>
      </c>
      <c r="F97">
        <f>'Data Entry'!H25</f>
        <v>0</v>
      </c>
      <c r="G97">
        <f>'Data Entry'!I25</f>
        <v>0</v>
      </c>
      <c r="H97">
        <f>'Data Entry'!J25</f>
        <v>0</v>
      </c>
      <c r="I97">
        <f>'Data Entry'!K25</f>
        <v>0</v>
      </c>
      <c r="J97">
        <f>'Data Entry'!L25</f>
        <v>0</v>
      </c>
      <c r="K97">
        <f>'Data Entry'!M25</f>
        <v>0</v>
      </c>
      <c r="L97">
        <f>'Data Entry'!N25</f>
        <v>0</v>
      </c>
    </row>
    <row r="98" spans="2:34">
      <c r="B98" s="22">
        <v>2</v>
      </c>
      <c r="C98">
        <f>'Data Entry'!E26</f>
        <v>0</v>
      </c>
      <c r="D98">
        <f>'Data Entry'!F26</f>
        <v>0</v>
      </c>
      <c r="E98">
        <f>'Data Entry'!G26</f>
        <v>0</v>
      </c>
      <c r="F98">
        <f>'Data Entry'!H26</f>
        <v>0</v>
      </c>
      <c r="G98">
        <f>'Data Entry'!I26</f>
        <v>0</v>
      </c>
      <c r="H98">
        <f>'Data Entry'!J26</f>
        <v>0</v>
      </c>
      <c r="I98">
        <f>'Data Entry'!K26</f>
        <v>0</v>
      </c>
      <c r="J98">
        <f>'Data Entry'!L26</f>
        <v>0</v>
      </c>
      <c r="K98">
        <f>'Data Entry'!M26</f>
        <v>0</v>
      </c>
      <c r="L98">
        <f>'Data Entry'!N26</f>
        <v>0</v>
      </c>
    </row>
    <row r="99" spans="2:34">
      <c r="B99" s="22">
        <v>3</v>
      </c>
      <c r="C99">
        <f>'Data Entry'!E27</f>
        <v>0</v>
      </c>
      <c r="D99">
        <f>'Data Entry'!F27</f>
        <v>0</v>
      </c>
      <c r="E99">
        <f>'Data Entry'!G27</f>
        <v>0</v>
      </c>
      <c r="F99">
        <f>'Data Entry'!H27</f>
        <v>0</v>
      </c>
      <c r="G99">
        <f>'Data Entry'!I27</f>
        <v>0</v>
      </c>
      <c r="H99">
        <f>'Data Entry'!J27</f>
        <v>0</v>
      </c>
      <c r="I99">
        <f>'Data Entry'!K27</f>
        <v>0</v>
      </c>
      <c r="J99">
        <f>'Data Entry'!L27</f>
        <v>0</v>
      </c>
      <c r="K99">
        <f>'Data Entry'!M27</f>
        <v>0</v>
      </c>
      <c r="L99">
        <f>'Data Entry'!N27</f>
        <v>0</v>
      </c>
    </row>
    <row r="100" spans="2:34">
      <c r="B100" s="22">
        <v>1</v>
      </c>
      <c r="C100">
        <f>'Data Entry'!E31</f>
        <v>0</v>
      </c>
      <c r="D100">
        <f>'Data Entry'!F31</f>
        <v>0</v>
      </c>
      <c r="E100">
        <f>'Data Entry'!G31</f>
        <v>0</v>
      </c>
      <c r="F100">
        <f>'Data Entry'!H31</f>
        <v>0</v>
      </c>
      <c r="G100">
        <f>'Data Entry'!I31</f>
        <v>0</v>
      </c>
      <c r="H100">
        <f>'Data Entry'!J31</f>
        <v>0</v>
      </c>
      <c r="I100">
        <f>'Data Entry'!K31</f>
        <v>0</v>
      </c>
      <c r="J100">
        <f>'Data Entry'!L31</f>
        <v>0</v>
      </c>
      <c r="K100">
        <f>'Data Entry'!M31</f>
        <v>0</v>
      </c>
      <c r="L100">
        <f>'Data Entry'!N31</f>
        <v>0</v>
      </c>
    </row>
    <row r="101" spans="2:34">
      <c r="B101" s="22">
        <v>2</v>
      </c>
      <c r="C101">
        <f>'Data Entry'!E32</f>
        <v>0</v>
      </c>
      <c r="D101">
        <f>'Data Entry'!F32</f>
        <v>0</v>
      </c>
      <c r="E101">
        <f>'Data Entry'!G32</f>
        <v>0</v>
      </c>
      <c r="F101">
        <f>'Data Entry'!H32</f>
        <v>0</v>
      </c>
      <c r="G101">
        <f>'Data Entry'!I32</f>
        <v>0</v>
      </c>
      <c r="H101">
        <f>'Data Entry'!J32</f>
        <v>0</v>
      </c>
      <c r="I101">
        <f>'Data Entry'!K32</f>
        <v>0</v>
      </c>
      <c r="J101">
        <f>'Data Entry'!L32</f>
        <v>0</v>
      </c>
      <c r="K101">
        <f>'Data Entry'!M32</f>
        <v>0</v>
      </c>
      <c r="L101">
        <f>'Data Entry'!N32</f>
        <v>0</v>
      </c>
    </row>
    <row r="102" spans="2:34">
      <c r="B102" s="22">
        <v>3</v>
      </c>
      <c r="C102">
        <f>'Data Entry'!E33</f>
        <v>0</v>
      </c>
      <c r="D102">
        <f>'Data Entry'!F33</f>
        <v>0</v>
      </c>
      <c r="E102">
        <f>'Data Entry'!G33</f>
        <v>0</v>
      </c>
      <c r="F102">
        <f>'Data Entry'!H33</f>
        <v>0</v>
      </c>
      <c r="G102">
        <f>'Data Entry'!I33</f>
        <v>0</v>
      </c>
      <c r="H102">
        <f>'Data Entry'!J33</f>
        <v>0</v>
      </c>
      <c r="I102">
        <f>'Data Entry'!K33</f>
        <v>0</v>
      </c>
      <c r="J102">
        <f>'Data Entry'!L33</f>
        <v>0</v>
      </c>
      <c r="K102">
        <f>'Data Entry'!M33</f>
        <v>0</v>
      </c>
      <c r="L102">
        <f>'Data Entry'!N33</f>
        <v>0</v>
      </c>
    </row>
    <row r="104" spans="2:34">
      <c r="B104" t="s">
        <v>97</v>
      </c>
    </row>
    <row r="106" spans="2:34">
      <c r="B106" t="s">
        <v>93</v>
      </c>
      <c r="D106" s="124">
        <f>AVERAGE('Data Entry'!O23,'Data Entry'!O29,'Data Entry'!O35)</f>
        <v>0</v>
      </c>
      <c r="E106" s="22" t="s">
        <v>96</v>
      </c>
      <c r="F106" s="22">
        <v>2.5739999999999998</v>
      </c>
    </row>
    <row r="107" spans="2:34">
      <c r="B107" t="s">
        <v>95</v>
      </c>
      <c r="D107" s="22">
        <v>0</v>
      </c>
    </row>
    <row r="108" spans="2:34">
      <c r="B108" t="s">
        <v>94</v>
      </c>
      <c r="D108" s="22">
        <f>D106*F106</f>
        <v>0</v>
      </c>
    </row>
    <row r="110" spans="2:34">
      <c r="B110" s="35"/>
      <c r="C110" s="175" t="s">
        <v>14</v>
      </c>
      <c r="D110" s="176"/>
      <c r="E110" s="176"/>
      <c r="F110" s="176"/>
      <c r="G110" s="176"/>
      <c r="H110" s="176"/>
      <c r="I110" s="176"/>
      <c r="J110" s="176"/>
      <c r="K110" s="176"/>
      <c r="L110" s="177"/>
      <c r="M110" s="126"/>
      <c r="N110" s="127" t="s">
        <v>16</v>
      </c>
      <c r="O110" s="128"/>
      <c r="P110" s="128"/>
      <c r="Q110" s="128"/>
      <c r="R110" s="128"/>
      <c r="S110" s="128"/>
      <c r="T110" s="128"/>
      <c r="U110" s="128"/>
      <c r="V110" s="128"/>
      <c r="W110" s="129"/>
      <c r="X110" s="126"/>
      <c r="Y110" s="127" t="s">
        <v>17</v>
      </c>
      <c r="Z110" s="128"/>
      <c r="AA110" s="128"/>
      <c r="AB110" s="128"/>
      <c r="AC110" s="128"/>
      <c r="AD110" s="128"/>
      <c r="AE110" s="128"/>
      <c r="AF110" s="128"/>
      <c r="AG110" s="128"/>
      <c r="AH110" s="129"/>
    </row>
    <row r="111" spans="2:34">
      <c r="B111" s="35" t="s">
        <v>98</v>
      </c>
      <c r="C111" s="81">
        <v>1</v>
      </c>
      <c r="D111" s="81">
        <v>2</v>
      </c>
      <c r="E111" s="81">
        <v>3</v>
      </c>
      <c r="F111" s="81">
        <v>4</v>
      </c>
      <c r="G111" s="81">
        <v>5</v>
      </c>
      <c r="H111" s="81">
        <v>6</v>
      </c>
      <c r="I111" s="81">
        <v>7</v>
      </c>
      <c r="J111" s="81">
        <v>8</v>
      </c>
      <c r="K111" s="81">
        <v>9</v>
      </c>
      <c r="L111" s="81">
        <v>10</v>
      </c>
      <c r="M111" s="81"/>
      <c r="N111" s="81">
        <v>1</v>
      </c>
      <c r="O111" s="81">
        <v>2</v>
      </c>
      <c r="P111" s="81">
        <v>3</v>
      </c>
      <c r="Q111" s="81">
        <v>4</v>
      </c>
      <c r="R111" s="81">
        <v>5</v>
      </c>
      <c r="S111" s="81">
        <v>6</v>
      </c>
      <c r="T111" s="81">
        <v>7</v>
      </c>
      <c r="U111" s="81">
        <v>8</v>
      </c>
      <c r="V111" s="81">
        <v>9</v>
      </c>
      <c r="W111" s="81">
        <v>10</v>
      </c>
      <c r="X111" s="81"/>
      <c r="Y111" s="81">
        <v>1</v>
      </c>
      <c r="Z111" s="81">
        <v>2</v>
      </c>
      <c r="AA111" s="81">
        <v>3</v>
      </c>
      <c r="AB111" s="81">
        <v>4</v>
      </c>
      <c r="AC111" s="81">
        <v>5</v>
      </c>
      <c r="AD111" s="81">
        <v>6</v>
      </c>
      <c r="AE111" s="81">
        <v>7</v>
      </c>
      <c r="AF111" s="81">
        <v>8</v>
      </c>
      <c r="AG111" s="81">
        <v>9</v>
      </c>
      <c r="AH111" s="81">
        <v>10</v>
      </c>
    </row>
    <row r="112" spans="2:34">
      <c r="B112" s="35" t="s">
        <v>99</v>
      </c>
      <c r="C112" s="130">
        <f>$D$106</f>
        <v>0</v>
      </c>
      <c r="D112" s="130">
        <f t="shared" ref="D112:AH112" si="0">$D$106</f>
        <v>0</v>
      </c>
      <c r="E112" s="130">
        <f t="shared" si="0"/>
        <v>0</v>
      </c>
      <c r="F112" s="130">
        <f t="shared" si="0"/>
        <v>0</v>
      </c>
      <c r="G112" s="130">
        <f t="shared" si="0"/>
        <v>0</v>
      </c>
      <c r="H112" s="130">
        <f t="shared" si="0"/>
        <v>0</v>
      </c>
      <c r="I112" s="130">
        <f t="shared" si="0"/>
        <v>0</v>
      </c>
      <c r="J112" s="130">
        <f t="shared" si="0"/>
        <v>0</v>
      </c>
      <c r="K112" s="130">
        <f t="shared" si="0"/>
        <v>0</v>
      </c>
      <c r="L112" s="130">
        <f t="shared" si="0"/>
        <v>0</v>
      </c>
      <c r="M112" s="130"/>
      <c r="N112" s="130">
        <f t="shared" si="0"/>
        <v>0</v>
      </c>
      <c r="O112" s="130">
        <f t="shared" si="0"/>
        <v>0</v>
      </c>
      <c r="P112" s="130">
        <f t="shared" si="0"/>
        <v>0</v>
      </c>
      <c r="Q112" s="130">
        <f t="shared" si="0"/>
        <v>0</v>
      </c>
      <c r="R112" s="130">
        <f t="shared" si="0"/>
        <v>0</v>
      </c>
      <c r="S112" s="130">
        <f t="shared" si="0"/>
        <v>0</v>
      </c>
      <c r="T112" s="130">
        <f t="shared" si="0"/>
        <v>0</v>
      </c>
      <c r="U112" s="130">
        <f t="shared" si="0"/>
        <v>0</v>
      </c>
      <c r="V112" s="130">
        <f t="shared" si="0"/>
        <v>0</v>
      </c>
      <c r="W112" s="130">
        <f t="shared" si="0"/>
        <v>0</v>
      </c>
      <c r="X112" s="130"/>
      <c r="Y112" s="130">
        <f t="shared" si="0"/>
        <v>0</v>
      </c>
      <c r="Z112" s="130">
        <f t="shared" si="0"/>
        <v>0</v>
      </c>
      <c r="AA112" s="130">
        <f t="shared" si="0"/>
        <v>0</v>
      </c>
      <c r="AB112" s="130">
        <f t="shared" si="0"/>
        <v>0</v>
      </c>
      <c r="AC112" s="130">
        <f t="shared" si="0"/>
        <v>0</v>
      </c>
      <c r="AD112" s="130">
        <f t="shared" si="0"/>
        <v>0</v>
      </c>
      <c r="AE112" s="130">
        <f t="shared" si="0"/>
        <v>0</v>
      </c>
      <c r="AF112" s="130">
        <f t="shared" si="0"/>
        <v>0</v>
      </c>
      <c r="AG112" s="130">
        <f t="shared" si="0"/>
        <v>0</v>
      </c>
      <c r="AH112" s="130">
        <f t="shared" si="0"/>
        <v>0</v>
      </c>
    </row>
    <row r="113" spans="2:35">
      <c r="B113" s="35" t="s">
        <v>15</v>
      </c>
      <c r="C113" s="35">
        <f>'Data Entry'!E23</f>
        <v>0</v>
      </c>
      <c r="D113" s="35">
        <f>'Data Entry'!F23</f>
        <v>0</v>
      </c>
      <c r="E113" s="35">
        <f>'Data Entry'!G23</f>
        <v>0</v>
      </c>
      <c r="F113" s="35">
        <f>'Data Entry'!H23</f>
        <v>0</v>
      </c>
      <c r="G113" s="35">
        <f>'Data Entry'!I23</f>
        <v>0</v>
      </c>
      <c r="H113" s="35">
        <f>'Data Entry'!J23</f>
        <v>0</v>
      </c>
      <c r="I113" s="35">
        <f>'Data Entry'!K23</f>
        <v>0</v>
      </c>
      <c r="J113" s="35">
        <f>'Data Entry'!L23</f>
        <v>0</v>
      </c>
      <c r="K113" s="35">
        <f>'Data Entry'!M23</f>
        <v>0</v>
      </c>
      <c r="L113" s="35">
        <f>'Data Entry'!N23</f>
        <v>0</v>
      </c>
      <c r="M113" s="35"/>
      <c r="N113" s="35">
        <f>'Data Entry'!E29</f>
        <v>0</v>
      </c>
      <c r="O113" s="35">
        <f>'Data Entry'!F29</f>
        <v>0</v>
      </c>
      <c r="P113" s="35">
        <f>'Data Entry'!G29</f>
        <v>0</v>
      </c>
      <c r="Q113" s="35">
        <f>'Data Entry'!H29</f>
        <v>0</v>
      </c>
      <c r="R113" s="35">
        <f>'Data Entry'!I29</f>
        <v>0</v>
      </c>
      <c r="S113" s="35">
        <f>'Data Entry'!J29</f>
        <v>0</v>
      </c>
      <c r="T113" s="35">
        <f>'Data Entry'!K29</f>
        <v>0</v>
      </c>
      <c r="U113" s="35">
        <f>'Data Entry'!L29</f>
        <v>0</v>
      </c>
      <c r="V113" s="35">
        <f>'Data Entry'!M29</f>
        <v>0</v>
      </c>
      <c r="W113" s="35">
        <f>'Data Entry'!N29</f>
        <v>0</v>
      </c>
      <c r="X113" s="35"/>
      <c r="Y113" s="35">
        <f>'Data Entry'!E35</f>
        <v>0</v>
      </c>
      <c r="Z113" s="35">
        <f>'Data Entry'!F35</f>
        <v>0</v>
      </c>
      <c r="AA113" s="35">
        <f>'Data Entry'!G35</f>
        <v>0</v>
      </c>
      <c r="AB113" s="35">
        <f>'Data Entry'!H35</f>
        <v>0</v>
      </c>
      <c r="AC113" s="35">
        <f>'Data Entry'!I35</f>
        <v>0</v>
      </c>
      <c r="AD113" s="35">
        <f>'Data Entry'!J35</f>
        <v>0</v>
      </c>
      <c r="AE113" s="35">
        <f>'Data Entry'!K35</f>
        <v>0</v>
      </c>
      <c r="AF113" s="35">
        <f>'Data Entry'!L35</f>
        <v>0</v>
      </c>
      <c r="AG113" s="35">
        <f>'Data Entry'!M35</f>
        <v>0</v>
      </c>
      <c r="AH113" s="35">
        <f>'Data Entry'!N35</f>
        <v>0</v>
      </c>
    </row>
    <row r="114" spans="2:35">
      <c r="B114" s="35" t="s">
        <v>94</v>
      </c>
      <c r="C114" s="131">
        <f>$D$108</f>
        <v>0</v>
      </c>
      <c r="D114" s="131">
        <f t="shared" ref="D114:AH114" si="1">$D$108</f>
        <v>0</v>
      </c>
      <c r="E114" s="131">
        <f t="shared" si="1"/>
        <v>0</v>
      </c>
      <c r="F114" s="131">
        <f t="shared" si="1"/>
        <v>0</v>
      </c>
      <c r="G114" s="131">
        <f t="shared" si="1"/>
        <v>0</v>
      </c>
      <c r="H114" s="131">
        <f t="shared" si="1"/>
        <v>0</v>
      </c>
      <c r="I114" s="131">
        <f t="shared" si="1"/>
        <v>0</v>
      </c>
      <c r="J114" s="131">
        <f t="shared" si="1"/>
        <v>0</v>
      </c>
      <c r="K114" s="131">
        <f t="shared" si="1"/>
        <v>0</v>
      </c>
      <c r="L114" s="131">
        <f t="shared" si="1"/>
        <v>0</v>
      </c>
      <c r="M114" s="131"/>
      <c r="N114" s="131">
        <f t="shared" si="1"/>
        <v>0</v>
      </c>
      <c r="O114" s="131">
        <f t="shared" si="1"/>
        <v>0</v>
      </c>
      <c r="P114" s="131">
        <f t="shared" si="1"/>
        <v>0</v>
      </c>
      <c r="Q114" s="131">
        <f t="shared" si="1"/>
        <v>0</v>
      </c>
      <c r="R114" s="131">
        <f t="shared" si="1"/>
        <v>0</v>
      </c>
      <c r="S114" s="131">
        <f t="shared" si="1"/>
        <v>0</v>
      </c>
      <c r="T114" s="131">
        <f t="shared" si="1"/>
        <v>0</v>
      </c>
      <c r="U114" s="131">
        <f t="shared" si="1"/>
        <v>0</v>
      </c>
      <c r="V114" s="131">
        <f t="shared" si="1"/>
        <v>0</v>
      </c>
      <c r="W114" s="131">
        <f t="shared" si="1"/>
        <v>0</v>
      </c>
      <c r="X114" s="131"/>
      <c r="Y114" s="131">
        <f t="shared" si="1"/>
        <v>0</v>
      </c>
      <c r="Z114" s="131">
        <f t="shared" si="1"/>
        <v>0</v>
      </c>
      <c r="AA114" s="131">
        <f t="shared" si="1"/>
        <v>0</v>
      </c>
      <c r="AB114" s="131">
        <f t="shared" si="1"/>
        <v>0</v>
      </c>
      <c r="AC114" s="131">
        <f t="shared" si="1"/>
        <v>0</v>
      </c>
      <c r="AD114" s="131">
        <f t="shared" si="1"/>
        <v>0</v>
      </c>
      <c r="AE114" s="131">
        <f t="shared" si="1"/>
        <v>0</v>
      </c>
      <c r="AF114" s="131">
        <f t="shared" si="1"/>
        <v>0</v>
      </c>
      <c r="AG114" s="131">
        <f t="shared" si="1"/>
        <v>0</v>
      </c>
      <c r="AH114" s="131">
        <f t="shared" si="1"/>
        <v>0</v>
      </c>
    </row>
    <row r="115" spans="2:35">
      <c r="B115" s="35" t="s">
        <v>95</v>
      </c>
      <c r="C115" s="35">
        <f>$C$210</f>
        <v>0</v>
      </c>
      <c r="D115" s="35">
        <f t="shared" ref="D115:AH115" si="2">$C$210</f>
        <v>0</v>
      </c>
      <c r="E115" s="35">
        <f t="shared" si="2"/>
        <v>0</v>
      </c>
      <c r="F115" s="35">
        <f t="shared" si="2"/>
        <v>0</v>
      </c>
      <c r="G115" s="35">
        <f t="shared" si="2"/>
        <v>0</v>
      </c>
      <c r="H115" s="35">
        <f t="shared" si="2"/>
        <v>0</v>
      </c>
      <c r="I115" s="35">
        <f t="shared" si="2"/>
        <v>0</v>
      </c>
      <c r="J115" s="35">
        <f t="shared" si="2"/>
        <v>0</v>
      </c>
      <c r="K115" s="35">
        <f t="shared" si="2"/>
        <v>0</v>
      </c>
      <c r="L115" s="35">
        <f t="shared" si="2"/>
        <v>0</v>
      </c>
      <c r="M115" s="35"/>
      <c r="N115" s="35">
        <f>$C$210</f>
        <v>0</v>
      </c>
      <c r="O115" s="35">
        <f t="shared" si="2"/>
        <v>0</v>
      </c>
      <c r="P115" s="35">
        <f t="shared" si="2"/>
        <v>0</v>
      </c>
      <c r="Q115" s="35">
        <f t="shared" si="2"/>
        <v>0</v>
      </c>
      <c r="R115" s="35">
        <f t="shared" si="2"/>
        <v>0</v>
      </c>
      <c r="S115" s="35">
        <f t="shared" si="2"/>
        <v>0</v>
      </c>
      <c r="T115" s="35">
        <f t="shared" si="2"/>
        <v>0</v>
      </c>
      <c r="U115" s="35">
        <f t="shared" si="2"/>
        <v>0</v>
      </c>
      <c r="V115" s="35">
        <f t="shared" si="2"/>
        <v>0</v>
      </c>
      <c r="W115" s="35">
        <f t="shared" si="2"/>
        <v>0</v>
      </c>
      <c r="X115" s="35"/>
      <c r="Y115" s="35">
        <f>$C$210</f>
        <v>0</v>
      </c>
      <c r="Z115" s="35">
        <f t="shared" si="2"/>
        <v>0</v>
      </c>
      <c r="AA115" s="35">
        <f t="shared" si="2"/>
        <v>0</v>
      </c>
      <c r="AB115" s="35">
        <f t="shared" si="2"/>
        <v>0</v>
      </c>
      <c r="AC115" s="35">
        <f t="shared" si="2"/>
        <v>0</v>
      </c>
      <c r="AD115" s="35">
        <f t="shared" si="2"/>
        <v>0</v>
      </c>
      <c r="AE115" s="35">
        <f t="shared" si="2"/>
        <v>0</v>
      </c>
      <c r="AF115" s="35">
        <f t="shared" si="2"/>
        <v>0</v>
      </c>
      <c r="AG115" s="35">
        <f t="shared" si="2"/>
        <v>0</v>
      </c>
      <c r="AH115" s="35">
        <f t="shared" si="2"/>
        <v>0</v>
      </c>
    </row>
    <row r="118" spans="2:35">
      <c r="B118" t="s">
        <v>100</v>
      </c>
    </row>
    <row r="120" spans="2:35">
      <c r="B120" s="22" t="s">
        <v>102</v>
      </c>
      <c r="C120" s="22" t="s">
        <v>103</v>
      </c>
      <c r="D120" s="22" t="s">
        <v>103</v>
      </c>
      <c r="E120" s="22" t="s">
        <v>103</v>
      </c>
      <c r="F120" s="22" t="s">
        <v>103</v>
      </c>
      <c r="G120" s="22" t="s">
        <v>103</v>
      </c>
      <c r="H120" s="22" t="s">
        <v>103</v>
      </c>
      <c r="I120" s="22" t="s">
        <v>103</v>
      </c>
      <c r="J120" s="22" t="s">
        <v>103</v>
      </c>
      <c r="K120" s="22" t="s">
        <v>103</v>
      </c>
      <c r="L120" s="22" t="s">
        <v>103</v>
      </c>
      <c r="M120" s="22"/>
      <c r="N120" s="22" t="s">
        <v>103</v>
      </c>
      <c r="O120" s="22" t="s">
        <v>103</v>
      </c>
      <c r="P120" s="22" t="s">
        <v>103</v>
      </c>
      <c r="Q120" s="22" t="s">
        <v>103</v>
      </c>
      <c r="R120" s="22" t="s">
        <v>103</v>
      </c>
      <c r="S120" s="22" t="s">
        <v>103</v>
      </c>
      <c r="T120" s="22" t="s">
        <v>103</v>
      </c>
      <c r="U120" s="22" t="s">
        <v>103</v>
      </c>
      <c r="V120" s="22" t="s">
        <v>103</v>
      </c>
      <c r="W120" s="22" t="s">
        <v>103</v>
      </c>
      <c r="X120" s="22"/>
      <c r="Y120" s="22" t="s">
        <v>103</v>
      </c>
      <c r="Z120" s="22" t="s">
        <v>103</v>
      </c>
      <c r="AA120" s="22" t="s">
        <v>103</v>
      </c>
      <c r="AB120" s="22" t="s">
        <v>103</v>
      </c>
      <c r="AC120" s="22" t="s">
        <v>103</v>
      </c>
      <c r="AD120" s="22" t="s">
        <v>103</v>
      </c>
      <c r="AE120" s="22" t="s">
        <v>103</v>
      </c>
      <c r="AF120" s="22" t="s">
        <v>103</v>
      </c>
      <c r="AG120" s="22" t="s">
        <v>103</v>
      </c>
      <c r="AH120" s="22" t="s">
        <v>103</v>
      </c>
      <c r="AI120" s="22"/>
    </row>
    <row r="121" spans="2:35">
      <c r="B121" s="22" t="s">
        <v>12</v>
      </c>
      <c r="C121" s="22">
        <v>1</v>
      </c>
      <c r="D121" s="22">
        <v>2</v>
      </c>
      <c r="E121" s="22">
        <v>3</v>
      </c>
      <c r="F121" s="22">
        <v>4</v>
      </c>
      <c r="G121" s="22">
        <v>5</v>
      </c>
      <c r="H121" s="22">
        <v>6</v>
      </c>
      <c r="I121" s="22">
        <v>7</v>
      </c>
      <c r="J121" s="22">
        <v>8</v>
      </c>
      <c r="K121" s="22">
        <v>9</v>
      </c>
      <c r="L121" s="22">
        <v>10</v>
      </c>
      <c r="N121" s="22">
        <v>1</v>
      </c>
      <c r="O121" s="22">
        <v>2</v>
      </c>
      <c r="P121" s="22">
        <v>3</v>
      </c>
      <c r="Q121" s="22">
        <v>4</v>
      </c>
      <c r="R121" s="22">
        <v>5</v>
      </c>
      <c r="S121" s="22">
        <v>6</v>
      </c>
      <c r="T121" s="22">
        <v>7</v>
      </c>
      <c r="U121" s="22">
        <v>8</v>
      </c>
      <c r="V121" s="22">
        <v>9</v>
      </c>
      <c r="W121" s="22">
        <v>10</v>
      </c>
      <c r="Y121" s="22">
        <v>1</v>
      </c>
      <c r="Z121" s="22">
        <v>2</v>
      </c>
      <c r="AA121" s="22">
        <v>3</v>
      </c>
      <c r="AB121" s="22">
        <v>4</v>
      </c>
      <c r="AC121" s="22">
        <v>5</v>
      </c>
      <c r="AD121" s="22">
        <v>6</v>
      </c>
      <c r="AE121" s="22">
        <v>7</v>
      </c>
      <c r="AF121" s="22">
        <v>8</v>
      </c>
      <c r="AG121" s="22">
        <v>9</v>
      </c>
      <c r="AH121" s="22">
        <v>10</v>
      </c>
    </row>
    <row r="122" spans="2:35">
      <c r="B122" s="22" t="s">
        <v>101</v>
      </c>
      <c r="C122" s="22">
        <f>IF(C113&gt;C114,1,0)</f>
        <v>0</v>
      </c>
      <c r="D122" s="22">
        <f t="shared" ref="D122:L122" si="3">IF(D113&gt;D114,1,0)</f>
        <v>0</v>
      </c>
      <c r="E122" s="22">
        <f t="shared" si="3"/>
        <v>0</v>
      </c>
      <c r="F122" s="22">
        <f t="shared" si="3"/>
        <v>0</v>
      </c>
      <c r="G122" s="22">
        <f t="shared" si="3"/>
        <v>0</v>
      </c>
      <c r="H122" s="22">
        <f t="shared" si="3"/>
        <v>0</v>
      </c>
      <c r="I122" s="22">
        <f t="shared" si="3"/>
        <v>0</v>
      </c>
      <c r="J122" s="22">
        <f t="shared" si="3"/>
        <v>0</v>
      </c>
      <c r="K122" s="22">
        <f t="shared" si="3"/>
        <v>0</v>
      </c>
      <c r="L122" s="22">
        <f t="shared" si="3"/>
        <v>0</v>
      </c>
      <c r="N122" s="22">
        <f t="shared" ref="N122:W122" si="4">IF(N113&gt;N114,1,0)</f>
        <v>0</v>
      </c>
      <c r="O122" s="22">
        <f t="shared" si="4"/>
        <v>0</v>
      </c>
      <c r="P122" s="22">
        <f t="shared" si="4"/>
        <v>0</v>
      </c>
      <c r="Q122" s="22">
        <f t="shared" si="4"/>
        <v>0</v>
      </c>
      <c r="R122" s="22">
        <f t="shared" si="4"/>
        <v>0</v>
      </c>
      <c r="S122" s="22">
        <f t="shared" si="4"/>
        <v>0</v>
      </c>
      <c r="T122" s="22">
        <f t="shared" si="4"/>
        <v>0</v>
      </c>
      <c r="U122" s="22">
        <f t="shared" si="4"/>
        <v>0</v>
      </c>
      <c r="V122" s="22">
        <f t="shared" si="4"/>
        <v>0</v>
      </c>
      <c r="W122" s="22">
        <f t="shared" si="4"/>
        <v>0</v>
      </c>
      <c r="Y122" s="22">
        <f t="shared" ref="Y122:AH122" si="5">IF(Y113&gt;Y114,1,0)</f>
        <v>0</v>
      </c>
      <c r="Z122" s="22">
        <f t="shared" si="5"/>
        <v>0</v>
      </c>
      <c r="AA122" s="22">
        <f t="shared" si="5"/>
        <v>0</v>
      </c>
      <c r="AB122" s="22">
        <f t="shared" si="5"/>
        <v>0</v>
      </c>
      <c r="AC122" s="22">
        <f t="shared" si="5"/>
        <v>0</v>
      </c>
      <c r="AD122" s="22">
        <f t="shared" si="5"/>
        <v>0</v>
      </c>
      <c r="AE122" s="22">
        <f t="shared" si="5"/>
        <v>0</v>
      </c>
      <c r="AF122" s="22">
        <f t="shared" si="5"/>
        <v>0</v>
      </c>
      <c r="AG122" s="22">
        <f t="shared" si="5"/>
        <v>0</v>
      </c>
      <c r="AH122" s="22">
        <f t="shared" si="5"/>
        <v>0</v>
      </c>
    </row>
    <row r="123" spans="2:35">
      <c r="B123" s="22" t="s">
        <v>104</v>
      </c>
      <c r="C123" s="132">
        <f>SUM(C122:L122)+SUM(N122:W122)+SUM(Y122:AH122)</f>
        <v>0</v>
      </c>
      <c r="D123"/>
      <c r="E123"/>
      <c r="F123"/>
      <c r="G123"/>
      <c r="N123" s="132"/>
      <c r="Y123" s="132"/>
    </row>
    <row r="124" spans="2:35">
      <c r="B124" s="22"/>
      <c r="C124" s="22"/>
      <c r="D124"/>
      <c r="E124"/>
      <c r="F124"/>
      <c r="G124"/>
    </row>
    <row r="125" spans="2:35">
      <c r="B125" s="22"/>
      <c r="C125" s="22"/>
      <c r="D125"/>
      <c r="E125"/>
      <c r="F125"/>
      <c r="G125"/>
    </row>
    <row r="126" spans="2:35">
      <c r="B126" s="22"/>
      <c r="C126" s="22"/>
      <c r="D126"/>
      <c r="E126"/>
      <c r="F126"/>
      <c r="G126"/>
    </row>
    <row r="127" spans="2:35">
      <c r="B127" s="22"/>
      <c r="C127" s="22"/>
      <c r="D127"/>
      <c r="E127"/>
      <c r="F127"/>
      <c r="G127"/>
    </row>
    <row r="128" spans="2:35">
      <c r="B128" s="22"/>
      <c r="C128" s="22"/>
      <c r="D128"/>
      <c r="E128"/>
      <c r="F128"/>
      <c r="G128"/>
    </row>
    <row r="129" spans="2:7">
      <c r="B129" s="22"/>
      <c r="C129" s="22"/>
      <c r="D129"/>
      <c r="E129"/>
      <c r="F129"/>
      <c r="G129"/>
    </row>
    <row r="130" spans="2:7">
      <c r="B130" s="22"/>
      <c r="C130" s="22"/>
      <c r="D130"/>
      <c r="E130"/>
      <c r="F130"/>
      <c r="G130"/>
    </row>
    <row r="131" spans="2:7">
      <c r="B131" s="22"/>
      <c r="C131" s="22"/>
      <c r="D131"/>
      <c r="E131"/>
      <c r="F131"/>
      <c r="G131"/>
    </row>
    <row r="132" spans="2:7">
      <c r="B132" s="22"/>
      <c r="C132" s="22"/>
      <c r="D132"/>
      <c r="E132"/>
      <c r="F132"/>
      <c r="G132"/>
    </row>
    <row r="133" spans="2:7">
      <c r="B133" s="22"/>
      <c r="C133" s="22"/>
      <c r="D133"/>
      <c r="E133"/>
      <c r="F133"/>
      <c r="G133"/>
    </row>
    <row r="134" spans="2:7">
      <c r="B134" s="22"/>
      <c r="C134" s="22"/>
      <c r="D134"/>
      <c r="E134"/>
      <c r="F134"/>
      <c r="G134"/>
    </row>
    <row r="135" spans="2:7">
      <c r="B135" s="22"/>
      <c r="C135" s="22"/>
      <c r="D135"/>
      <c r="E135"/>
      <c r="F135"/>
      <c r="G135"/>
    </row>
    <row r="136" spans="2:7">
      <c r="B136" s="22"/>
      <c r="C136" s="22"/>
      <c r="D136"/>
      <c r="E136"/>
      <c r="F136"/>
      <c r="G136"/>
    </row>
    <row r="137" spans="2:7">
      <c r="B137" s="22"/>
      <c r="C137" s="22"/>
      <c r="D137"/>
      <c r="E137"/>
      <c r="F137"/>
      <c r="G137"/>
    </row>
    <row r="138" spans="2:7">
      <c r="B138" s="22"/>
      <c r="C138" s="22"/>
      <c r="D138"/>
      <c r="E138"/>
      <c r="F138"/>
      <c r="G138"/>
    </row>
    <row r="139" spans="2:7">
      <c r="B139" s="22"/>
      <c r="C139" s="22"/>
      <c r="D139"/>
      <c r="E139"/>
      <c r="F139"/>
      <c r="G139"/>
    </row>
    <row r="140" spans="2:7">
      <c r="B140" s="22"/>
      <c r="C140" s="22"/>
      <c r="D140"/>
      <c r="E140"/>
      <c r="F140"/>
      <c r="G140"/>
    </row>
    <row r="141" spans="2:7">
      <c r="B141" s="22"/>
      <c r="C141" s="22"/>
      <c r="D141"/>
      <c r="E141"/>
      <c r="F141"/>
      <c r="G141"/>
    </row>
    <row r="142" spans="2:7">
      <c r="B142" s="22"/>
      <c r="C142" s="22"/>
      <c r="D142"/>
      <c r="E142"/>
      <c r="F142"/>
      <c r="G142"/>
    </row>
    <row r="143" spans="2:7">
      <c r="B143" s="22"/>
      <c r="C143" s="22"/>
      <c r="D143"/>
      <c r="E143"/>
      <c r="F143"/>
      <c r="G143"/>
    </row>
    <row r="144" spans="2:7">
      <c r="B144" s="22"/>
      <c r="C144" s="22"/>
      <c r="D144"/>
      <c r="E144"/>
      <c r="F144"/>
      <c r="G144"/>
    </row>
    <row r="145" spans="2:7">
      <c r="B145" s="22"/>
      <c r="C145" s="22"/>
      <c r="D145"/>
      <c r="E145"/>
      <c r="F145"/>
      <c r="G145"/>
    </row>
    <row r="146" spans="2:7">
      <c r="B146" s="22"/>
      <c r="C146" s="22"/>
      <c r="D146"/>
      <c r="E146"/>
      <c r="F146"/>
      <c r="G146"/>
    </row>
    <row r="147" spans="2:7">
      <c r="B147" s="22"/>
      <c r="C147" s="22"/>
      <c r="D147"/>
      <c r="E147"/>
      <c r="F147"/>
      <c r="G147"/>
    </row>
    <row r="148" spans="2:7">
      <c r="B148" s="22"/>
      <c r="C148" s="22"/>
      <c r="D148"/>
      <c r="E148"/>
      <c r="F148"/>
      <c r="G148"/>
    </row>
    <row r="149" spans="2:7">
      <c r="B149" s="22"/>
      <c r="C149" s="22"/>
      <c r="D149"/>
      <c r="E149"/>
      <c r="F149"/>
      <c r="G149"/>
    </row>
    <row r="150" spans="2:7">
      <c r="B150" s="22"/>
      <c r="C150" s="22"/>
      <c r="D150"/>
      <c r="E150"/>
      <c r="F150"/>
      <c r="G150"/>
    </row>
    <row r="151" spans="2:7">
      <c r="B151" s="22"/>
      <c r="C151" s="22"/>
      <c r="D151"/>
      <c r="E151"/>
      <c r="F151"/>
      <c r="G151"/>
    </row>
    <row r="152" spans="2:7">
      <c r="B152" s="22"/>
      <c r="C152" s="22"/>
      <c r="D152"/>
      <c r="E152"/>
      <c r="F152"/>
      <c r="G152"/>
    </row>
    <row r="153" spans="2:7">
      <c r="B153" s="22"/>
      <c r="C153" s="22"/>
      <c r="D153"/>
      <c r="E153"/>
      <c r="F153"/>
      <c r="G153"/>
    </row>
    <row r="154" spans="2:7">
      <c r="B154" s="22"/>
      <c r="C154" s="22"/>
      <c r="D154"/>
      <c r="E154"/>
      <c r="F154"/>
      <c r="G154"/>
    </row>
    <row r="155" spans="2:7">
      <c r="B155" s="22"/>
      <c r="C155" s="22"/>
      <c r="D155"/>
      <c r="E155"/>
      <c r="F155"/>
      <c r="G155"/>
    </row>
  </sheetData>
  <sheetProtection password="C879" sheet="1" objects="1" scenarios="1"/>
  <mergeCells count="10">
    <mergeCell ref="C110:L110"/>
    <mergeCell ref="D10:F10"/>
    <mergeCell ref="B7:C7"/>
    <mergeCell ref="D7:F7"/>
    <mergeCell ref="J7:L7"/>
    <mergeCell ref="D8:F8"/>
    <mergeCell ref="J8:L8"/>
    <mergeCell ref="D9:F9"/>
    <mergeCell ref="J9:L9"/>
    <mergeCell ref="B28:G29"/>
  </mergeCells>
  <phoneticPr fontId="17" type="noConversion"/>
  <pageMargins left="0.5" right="0.5" top="1" bottom="1" header="0.5" footer="0.5"/>
  <pageSetup scale="6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 Entry</vt:lpstr>
      <vt:lpstr>GR&amp;R Report</vt:lpstr>
      <vt:lpstr>Graphs</vt:lpstr>
      <vt:lpstr>Graphs!Print_Area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Walton</dc:creator>
  <cp:lastModifiedBy>Matt Wagner</cp:lastModifiedBy>
  <cp:lastPrinted>2012-07-27T10:21:50Z</cp:lastPrinted>
  <dcterms:created xsi:type="dcterms:W3CDTF">2012-06-10T12:10:26Z</dcterms:created>
  <dcterms:modified xsi:type="dcterms:W3CDTF">2014-08-27T17:07:30Z</dcterms:modified>
</cp:coreProperties>
</file>